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aeducation.sharepoint.com/sites/CERSContractAmendment/Shared Documents/General/CERS Docs for January 2022 SBE Item/"/>
    </mc:Choice>
  </mc:AlternateContent>
  <xr:revisionPtr revIDLastSave="20" documentId="13_ncr:1_{39FE1487-8507-4FBA-A138-F49CB42ABE28}" xr6:coauthVersionLast="36" xr6:coauthVersionMax="47" xr10:uidLastSave="{BD7E3CF1-94C1-4C0F-BB6D-8CC8B2CB38E5}"/>
  <bookViews>
    <workbookView xWindow="0" yWindow="0" windowWidth="28800" windowHeight="12440" tabRatio="771" xr2:uid="{00000000-000D-0000-FFFF-FFFF00000000}"/>
  </bookViews>
  <sheets>
    <sheet name="Budget Summary By Task" sheetId="3" r:id="rId1"/>
    <sheet name="22-23 Budget Detail" sheetId="18" r:id="rId2"/>
    <sheet name="23-24 Budget Detail" sheetId="19" r:id="rId3"/>
    <sheet name="24-25 Budget Detail" sheetId="20" r:id="rId4"/>
    <sheet name="25-26 Budget Detail" sheetId="21" r:id="rId5"/>
    <sheet name="26-27 Budget Detail" sheetId="22" r:id="rId6"/>
  </sheets>
  <definedNames>
    <definedName name="_xlnm.Print_Area" localSheetId="0">'Budget Summary By Task'!$A$1:$S$17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21" l="1"/>
  <c r="P20" i="21"/>
  <c r="P21" i="21"/>
  <c r="P22" i="21"/>
  <c r="P23" i="21"/>
  <c r="P24" i="21"/>
  <c r="P25" i="21"/>
  <c r="P26" i="21"/>
  <c r="O27" i="21" l="1"/>
  <c r="O27" i="20"/>
  <c r="L27" i="20" s="1"/>
  <c r="O27" i="19"/>
  <c r="L27" i="19" s="1"/>
  <c r="O27" i="18"/>
  <c r="L27" i="18" s="1"/>
  <c r="O27" i="22"/>
  <c r="L27" i="22" s="1"/>
  <c r="L27" i="21" l="1"/>
  <c r="P27" i="21"/>
  <c r="P19" i="22"/>
  <c r="P20" i="22"/>
  <c r="P21" i="22"/>
  <c r="P22" i="22"/>
  <c r="P23" i="22"/>
  <c r="P24" i="22"/>
  <c r="P25" i="22"/>
  <c r="P26" i="22"/>
  <c r="P27" i="22"/>
  <c r="M18" i="22"/>
  <c r="N18" i="22"/>
  <c r="O13" i="22"/>
  <c r="L13" i="22" s="1"/>
  <c r="O14" i="22"/>
  <c r="L14" i="22" s="1"/>
  <c r="O15" i="22"/>
  <c r="O16" i="22"/>
  <c r="O17" i="22"/>
  <c r="O12" i="22"/>
  <c r="M11" i="22"/>
  <c r="N11" i="22"/>
  <c r="O6" i="22"/>
  <c r="L6" i="22" s="1"/>
  <c r="O7" i="22"/>
  <c r="O8" i="22"/>
  <c r="L8" i="22" s="1"/>
  <c r="O9" i="22"/>
  <c r="O10" i="22"/>
  <c r="O5" i="22"/>
  <c r="L5" i="22" s="1"/>
  <c r="M18" i="21"/>
  <c r="N18" i="21"/>
  <c r="O13" i="21"/>
  <c r="P13" i="21" s="1"/>
  <c r="O14" i="21"/>
  <c r="P14" i="21" s="1"/>
  <c r="O15" i="21"/>
  <c r="P15" i="21" s="1"/>
  <c r="O16" i="21"/>
  <c r="O17" i="21"/>
  <c r="O12" i="21"/>
  <c r="M11" i="21"/>
  <c r="N11" i="21"/>
  <c r="O6" i="21"/>
  <c r="P6" i="21" s="1"/>
  <c r="O7" i="21"/>
  <c r="P7" i="21" s="1"/>
  <c r="O8" i="21"/>
  <c r="P8" i="21" s="1"/>
  <c r="O9" i="21"/>
  <c r="O10" i="21"/>
  <c r="O5" i="21"/>
  <c r="P5" i="21" s="1"/>
  <c r="P19" i="20"/>
  <c r="P20" i="20"/>
  <c r="P21" i="20"/>
  <c r="P22" i="20"/>
  <c r="P23" i="20"/>
  <c r="P24" i="20"/>
  <c r="P25" i="20"/>
  <c r="P26" i="20"/>
  <c r="P27" i="20"/>
  <c r="M18" i="20"/>
  <c r="N18" i="20"/>
  <c r="N11" i="20"/>
  <c r="M11" i="20"/>
  <c r="O17" i="20"/>
  <c r="O16" i="20"/>
  <c r="O15" i="20"/>
  <c r="O14" i="20"/>
  <c r="P14" i="20" s="1"/>
  <c r="O13" i="20"/>
  <c r="P13" i="20" s="1"/>
  <c r="O12" i="20"/>
  <c r="L12" i="20" s="1"/>
  <c r="O6" i="20"/>
  <c r="P6" i="20" s="1"/>
  <c r="O7" i="20"/>
  <c r="O8" i="20"/>
  <c r="O9" i="20"/>
  <c r="O10" i="20"/>
  <c r="O5" i="20"/>
  <c r="P5" i="20" s="1"/>
  <c r="P19" i="18"/>
  <c r="P20" i="18"/>
  <c r="P21" i="18"/>
  <c r="P22" i="18"/>
  <c r="P23" i="18"/>
  <c r="P24" i="18"/>
  <c r="P25" i="18"/>
  <c r="P26" i="18"/>
  <c r="P27" i="18"/>
  <c r="P19" i="19"/>
  <c r="P20" i="19"/>
  <c r="P21" i="19"/>
  <c r="P22" i="19"/>
  <c r="P23" i="19"/>
  <c r="P24" i="19"/>
  <c r="P25" i="19"/>
  <c r="P26" i="19"/>
  <c r="P27" i="19"/>
  <c r="M18" i="19"/>
  <c r="N18" i="19"/>
  <c r="O17" i="19"/>
  <c r="L17" i="19" s="1"/>
  <c r="O16" i="19"/>
  <c r="P16" i="19" s="1"/>
  <c r="O15" i="19"/>
  <c r="P15" i="19" s="1"/>
  <c r="O14" i="19"/>
  <c r="O13" i="19"/>
  <c r="P13" i="19" s="1"/>
  <c r="O12" i="19"/>
  <c r="M11" i="19"/>
  <c r="N11" i="19"/>
  <c r="O6" i="19"/>
  <c r="L6" i="19" s="1"/>
  <c r="O7" i="19"/>
  <c r="P7" i="19" s="1"/>
  <c r="O8" i="19"/>
  <c r="P8" i="19" s="1"/>
  <c r="O9" i="19"/>
  <c r="O10" i="19"/>
  <c r="L10" i="19" s="1"/>
  <c r="O5" i="19"/>
  <c r="P5" i="19" s="1"/>
  <c r="N18" i="18"/>
  <c r="M18" i="18"/>
  <c r="O17" i="18"/>
  <c r="P17" i="18" s="1"/>
  <c r="O16" i="18"/>
  <c r="L16" i="18" s="1"/>
  <c r="O15" i="18"/>
  <c r="O14" i="18"/>
  <c r="O13" i="18"/>
  <c r="P13" i="18" s="1"/>
  <c r="O12" i="18"/>
  <c r="P12" i="18" s="1"/>
  <c r="O6" i="18"/>
  <c r="L6" i="18" s="1"/>
  <c r="O7" i="18"/>
  <c r="P7" i="18" s="1"/>
  <c r="O8" i="18"/>
  <c r="P8" i="18" s="1"/>
  <c r="O9" i="18"/>
  <c r="P9" i="18" s="1"/>
  <c r="O10" i="18"/>
  <c r="P10" i="18" s="1"/>
  <c r="O5" i="18"/>
  <c r="P5" i="18" s="1"/>
  <c r="N11" i="18"/>
  <c r="M11" i="18"/>
  <c r="L7" i="18"/>
  <c r="L8" i="18"/>
  <c r="L9" i="18"/>
  <c r="L10" i="18"/>
  <c r="L5" i="18"/>
  <c r="L14" i="18" l="1"/>
  <c r="P14" i="18"/>
  <c r="L15" i="18"/>
  <c r="P15" i="18"/>
  <c r="L9" i="19"/>
  <c r="P9" i="19"/>
  <c r="P12" i="19"/>
  <c r="L12" i="19"/>
  <c r="L14" i="19"/>
  <c r="P14" i="19"/>
  <c r="L10" i="20"/>
  <c r="P10" i="20"/>
  <c r="L9" i="20"/>
  <c r="P9" i="20"/>
  <c r="L8" i="20"/>
  <c r="P8" i="20"/>
  <c r="L7" i="20"/>
  <c r="P7" i="20"/>
  <c r="P15" i="20"/>
  <c r="L15" i="20"/>
  <c r="P16" i="20"/>
  <c r="L16" i="20"/>
  <c r="P17" i="20"/>
  <c r="L17" i="20"/>
  <c r="P10" i="21"/>
  <c r="L10" i="21"/>
  <c r="P9" i="21"/>
  <c r="L9" i="21"/>
  <c r="P12" i="21"/>
  <c r="L12" i="21"/>
  <c r="P17" i="21"/>
  <c r="L17" i="21"/>
  <c r="P16" i="21"/>
  <c r="L16" i="21"/>
  <c r="P10" i="22"/>
  <c r="L10" i="22"/>
  <c r="P9" i="22"/>
  <c r="L9" i="22"/>
  <c r="L7" i="22"/>
  <c r="L11" i="22" s="1"/>
  <c r="P7" i="22"/>
  <c r="P12" i="22"/>
  <c r="L12" i="22"/>
  <c r="P17" i="22"/>
  <c r="L17" i="22"/>
  <c r="P16" i="22"/>
  <c r="L16" i="22"/>
  <c r="L15" i="22"/>
  <c r="P15" i="22"/>
  <c r="L18" i="22"/>
  <c r="P17" i="19"/>
  <c r="P16" i="18"/>
  <c r="O11" i="20"/>
  <c r="P11" i="20" s="1"/>
  <c r="O18" i="21"/>
  <c r="P18" i="21" s="1"/>
  <c r="O11" i="22"/>
  <c r="P11" i="22" s="1"/>
  <c r="O18" i="22"/>
  <c r="P18" i="22" s="1"/>
  <c r="L13" i="18"/>
  <c r="O11" i="18"/>
  <c r="P11" i="18" s="1"/>
  <c r="O18" i="20"/>
  <c r="P18" i="20" s="1"/>
  <c r="O11" i="21"/>
  <c r="P11" i="21" s="1"/>
  <c r="P8" i="22"/>
  <c r="L5" i="20"/>
  <c r="L14" i="20"/>
  <c r="P14" i="22"/>
  <c r="L12" i="18"/>
  <c r="O18" i="18"/>
  <c r="P18" i="18" s="1"/>
  <c r="P6" i="18"/>
  <c r="L13" i="20"/>
  <c r="L18" i="20" s="1"/>
  <c r="P5" i="22"/>
  <c r="P13" i="22"/>
  <c r="L17" i="18"/>
  <c r="L5" i="21"/>
  <c r="L8" i="21"/>
  <c r="L15" i="21"/>
  <c r="P6" i="22"/>
  <c r="L6" i="20"/>
  <c r="P12" i="20"/>
  <c r="L7" i="21"/>
  <c r="L14" i="21"/>
  <c r="P10" i="19"/>
  <c r="L6" i="21"/>
  <c r="L13" i="21"/>
  <c r="L18" i="21" s="1"/>
  <c r="L5" i="19"/>
  <c r="L13" i="19"/>
  <c r="O11" i="19"/>
  <c r="P11" i="19" s="1"/>
  <c r="L16" i="19"/>
  <c r="L7" i="19"/>
  <c r="L15" i="19"/>
  <c r="L8" i="19"/>
  <c r="P6" i="19"/>
  <c r="O18" i="19"/>
  <c r="P18" i="19" s="1"/>
  <c r="L11" i="18"/>
  <c r="G29" i="22"/>
  <c r="F29" i="22"/>
  <c r="G29" i="21"/>
  <c r="F29" i="21"/>
  <c r="L11" i="21" l="1"/>
  <c r="L11" i="20"/>
  <c r="L18" i="18"/>
  <c r="L11" i="19"/>
  <c r="L18" i="19"/>
  <c r="K10" i="3"/>
  <c r="H9" i="3"/>
  <c r="H8" i="3"/>
  <c r="H7" i="3"/>
  <c r="H6" i="3"/>
  <c r="H5" i="3"/>
  <c r="I9" i="3"/>
  <c r="I8" i="3"/>
  <c r="I7" i="3"/>
  <c r="I6" i="3"/>
  <c r="I5" i="3"/>
  <c r="E9" i="3"/>
  <c r="E8" i="3"/>
  <c r="E7" i="3"/>
  <c r="E6" i="3"/>
  <c r="E5" i="3"/>
  <c r="B9" i="3"/>
  <c r="B8" i="3"/>
  <c r="B7" i="3"/>
  <c r="B6" i="3"/>
  <c r="B5" i="3"/>
  <c r="H29" i="22"/>
  <c r="H29" i="21"/>
  <c r="H29" i="20"/>
  <c r="H29" i="19"/>
  <c r="H29" i="18"/>
  <c r="S8" i="3" l="1"/>
  <c r="S9" i="3"/>
  <c r="S7" i="3"/>
  <c r="S6" i="3"/>
  <c r="E10" i="3"/>
  <c r="E11" i="3" s="1"/>
  <c r="E12" i="3" s="1"/>
  <c r="S5" i="3"/>
  <c r="B10" i="3"/>
  <c r="B11" i="3" s="1"/>
  <c r="B12" i="3" s="1"/>
  <c r="I10" i="3"/>
  <c r="I12" i="3" s="1"/>
  <c r="H10" i="3"/>
  <c r="H12" i="3" s="1"/>
  <c r="F6" i="3"/>
  <c r="L6" i="3"/>
  <c r="F8" i="3"/>
  <c r="K11" i="3"/>
  <c r="K12" i="3" s="1"/>
  <c r="F9" i="3"/>
  <c r="F7" i="3"/>
  <c r="F29" i="20"/>
  <c r="C7" i="3"/>
  <c r="C6" i="3"/>
  <c r="L29" i="19"/>
  <c r="C29" i="19"/>
  <c r="F29" i="19"/>
  <c r="F5" i="3"/>
  <c r="J9" i="3"/>
  <c r="J8" i="3"/>
  <c r="J7" i="3"/>
  <c r="J6" i="3"/>
  <c r="J5" i="3"/>
  <c r="F29" i="18" l="1"/>
  <c r="F10" i="3"/>
  <c r="F11" i="3" s="1"/>
  <c r="F12" i="3" s="1"/>
  <c r="C29" i="18"/>
  <c r="C5" i="3"/>
  <c r="L29" i="18"/>
  <c r="L5" i="3"/>
  <c r="L29" i="20"/>
  <c r="L7" i="3"/>
  <c r="C29" i="21"/>
  <c r="C8" i="3"/>
  <c r="C29" i="22"/>
  <c r="C9" i="3"/>
  <c r="L29" i="22"/>
  <c r="L9" i="3"/>
  <c r="L8" i="3"/>
  <c r="L29" i="21"/>
  <c r="C29" i="20"/>
  <c r="J10" i="3"/>
  <c r="J12" i="3" s="1"/>
  <c r="P28" i="22"/>
  <c r="P28" i="21"/>
  <c r="P29" i="21" s="1"/>
  <c r="P28" i="20"/>
  <c r="P28" i="19"/>
  <c r="L10" i="3" l="1"/>
  <c r="L11" i="3" s="1"/>
  <c r="L12" i="3" s="1"/>
  <c r="C10" i="3"/>
  <c r="C11" i="3" s="1"/>
  <c r="C12" i="3" s="1"/>
  <c r="M8" i="3" l="1"/>
  <c r="M7" i="3"/>
  <c r="M9" i="3"/>
  <c r="G6" i="3"/>
  <c r="G9" i="3"/>
  <c r="G8" i="3"/>
  <c r="M6" i="3"/>
  <c r="G7" i="3"/>
  <c r="D6" i="3" l="1"/>
  <c r="P6" i="3" s="1"/>
  <c r="D7" i="3"/>
  <c r="P7" i="3" s="1"/>
  <c r="D8" i="3"/>
  <c r="P8" i="3" s="1"/>
  <c r="D9" i="3"/>
  <c r="P9" i="3" s="1"/>
  <c r="O29" i="21"/>
  <c r="N29" i="20"/>
  <c r="O29" i="20"/>
  <c r="M29" i="20"/>
  <c r="J29" i="19"/>
  <c r="J29" i="21"/>
  <c r="D29" i="22"/>
  <c r="M29" i="22"/>
  <c r="O29" i="22"/>
  <c r="N29" i="22"/>
  <c r="M29" i="21"/>
  <c r="G29" i="20"/>
  <c r="N29" i="21"/>
  <c r="N29" i="19"/>
  <c r="M29" i="19"/>
  <c r="G29" i="19"/>
  <c r="O29" i="19"/>
  <c r="J29" i="20"/>
  <c r="J29" i="22"/>
  <c r="D29" i="21"/>
  <c r="D29" i="20"/>
  <c r="D29" i="19"/>
  <c r="Q9" i="3" l="1"/>
  <c r="N9" i="3"/>
  <c r="R9" i="3" s="1"/>
  <c r="Q8" i="3"/>
  <c r="N8" i="3"/>
  <c r="R8" i="3" s="1"/>
  <c r="Q7" i="3"/>
  <c r="N7" i="3"/>
  <c r="R7" i="3" s="1"/>
  <c r="Q6" i="3"/>
  <c r="N6" i="3"/>
  <c r="R6" i="3" s="1"/>
  <c r="P29" i="22"/>
  <c r="P29" i="20"/>
  <c r="P29" i="19"/>
  <c r="M29" i="18" l="1"/>
  <c r="G5" i="3"/>
  <c r="G10" i="3" s="1"/>
  <c r="G11" i="3" s="1"/>
  <c r="G12" i="3" s="1"/>
  <c r="J29" i="18"/>
  <c r="M5" i="3"/>
  <c r="M10" i="3" s="1"/>
  <c r="M11" i="3" s="1"/>
  <c r="M12" i="3" s="1"/>
  <c r="D5" i="3" l="1"/>
  <c r="P5" i="3" s="1"/>
  <c r="G29" i="18"/>
  <c r="D29" i="18"/>
  <c r="N29" i="18"/>
  <c r="O29" i="18"/>
  <c r="Q5" i="3" l="1"/>
  <c r="N5" i="3"/>
  <c r="P29" i="18"/>
  <c r="D10" i="3"/>
  <c r="D11" i="3" s="1"/>
  <c r="N10" i="3" l="1"/>
  <c r="R10" i="3" s="1"/>
  <c r="R5" i="3"/>
  <c r="D12" i="3"/>
  <c r="N12" i="3"/>
  <c r="S10" i="3"/>
</calcChain>
</file>

<file path=xl/sharedStrings.xml><?xml version="1.0" encoding="utf-8"?>
<sst xmlns="http://schemas.openxmlformats.org/spreadsheetml/2006/main" count="257" uniqueCount="61">
  <si>
    <t>BUDGET SUMMARY BY TASK</t>
  </si>
  <si>
    <t>UC REGENTS ON BEHALF OF THE SANTA CRUZ CAMPUS</t>
  </si>
  <si>
    <t>July 1, 2022 to June 30, 2027</t>
  </si>
  <si>
    <t>Fiscal Year</t>
  </si>
  <si>
    <t>TASK 1 Payment</t>
  </si>
  <si>
    <t>TASK 1 Credit</t>
  </si>
  <si>
    <t>TASK 1 Total</t>
  </si>
  <si>
    <t>TASK 2 Payment</t>
  </si>
  <si>
    <t>TASK 2 Credit</t>
  </si>
  <si>
    <t>TASK 2 Total</t>
  </si>
  <si>
    <t>TASK 3 Payment</t>
  </si>
  <si>
    <t>TASK 3 Credit</t>
  </si>
  <si>
    <t>TASK 3 Total*</t>
  </si>
  <si>
    <t>TASK 4 Payment</t>
  </si>
  <si>
    <t>TASK 4 Credit</t>
  </si>
  <si>
    <t>Task 4 Total</t>
  </si>
  <si>
    <t>Subtotals
(Task 1-4)</t>
  </si>
  <si>
    <t>Indirect Costs Payment (26%)**</t>
  </si>
  <si>
    <t>Indirect Costs Credit</t>
  </si>
  <si>
    <t> Indirect Costs Total</t>
  </si>
  <si>
    <t>Credit and Payment Total</t>
  </si>
  <si>
    <t>Total Payment</t>
  </si>
  <si>
    <t>2022-23</t>
  </si>
  <si>
    <t>2023-24</t>
  </si>
  <si>
    <t>2024-25</t>
  </si>
  <si>
    <t>2025-26</t>
  </si>
  <si>
    <t>2026-27</t>
  </si>
  <si>
    <t>Subtotal</t>
  </si>
  <si>
    <t> Indirect Costs (26%)**</t>
  </si>
  <si>
    <t>Total Cost</t>
  </si>
  <si>
    <t>*see Attachment B.2, Appendix A for Task 3 budget detail</t>
  </si>
  <si>
    <t>**no indirect cost applied to Task 3</t>
  </si>
  <si>
    <t>BUDGET DETAIL</t>
  </si>
  <si>
    <t>July 1, 2022 to June 30, 2023</t>
  </si>
  <si>
    <t>DESCRIPTION</t>
  </si>
  <si>
    <t>TASK 4 ELPAC Subtotal</t>
  </si>
  <si>
    <t>TASK 4 CAASPP Subtotal</t>
  </si>
  <si>
    <t>TASK 4 TOTAL</t>
  </si>
  <si>
    <t>TOTAL PAYMENT</t>
  </si>
  <si>
    <t>Program Manager / Team Lead</t>
  </si>
  <si>
    <t>Project Manager</t>
  </si>
  <si>
    <t>Data Systems Analyst</t>
  </si>
  <si>
    <t>Systems Administrator</t>
  </si>
  <si>
    <t>Document Specialist / Admin</t>
  </si>
  <si>
    <t>Java Programmer</t>
  </si>
  <si>
    <t>TOTAL Labor</t>
  </si>
  <si>
    <t>TOTAL Benefits</t>
  </si>
  <si>
    <t>Office Equipment</t>
  </si>
  <si>
    <t>SUBTOTAL Operations</t>
  </si>
  <si>
    <t>ELPAC Reporting Hosting</t>
  </si>
  <si>
    <t>CAASPP Non-Smarter</t>
  </si>
  <si>
    <t>SUBTOTAL Subcontractors</t>
  </si>
  <si>
    <t>Travel</t>
  </si>
  <si>
    <t>TOTAL Operations</t>
  </si>
  <si>
    <t>SUBTOTALS</t>
  </si>
  <si>
    <t>Indirect Costs (26%)</t>
  </si>
  <si>
    <t>Smarter Balanced Member Services</t>
  </si>
  <si>
    <t>July 1, 2023 to June 30, 2024</t>
  </si>
  <si>
    <t>July 1, 2024 to June 30, 2025</t>
  </si>
  <si>
    <t>July 1, 2025 to June 30, 2026</t>
  </si>
  <si>
    <t>July 1, 2026 to June 30,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</si>
</sst>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0000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0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0" fontId="13" fillId="0" borderId="0" applyNumberFormat="0" applyFill="0" applyAlignment="0" applyProtection="0"/>
    <xf numFmtId="0" fontId="4" fillId="0" borderId="4" applyNumberFormat="0" applyFill="0" applyAlignment="0" applyProtection="0"/>
    <xf numFmtId="0" fontId="10" fillId="0" borderId="0"/>
    <xf numFmtId="0" fontId="14" fillId="0" borderId="0" applyNumberFormat="0" applyFill="0" applyAlignment="0" applyProtection="0"/>
    <xf numFmtId="43" fontId="8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7" fillId="0" borderId="0" xfId="0" applyFont="1"/>
    <xf numFmtId="164" fontId="2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164" fontId="12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14" fillId="0" borderId="0" xfId="5" applyAlignment="1">
      <alignment horizontal="left" vertical="top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16" fillId="0" borderId="0" xfId="0" applyFont="1"/>
    <xf numFmtId="44" fontId="4" fillId="0" borderId="0" xfId="0" applyNumberFormat="1" applyFont="1"/>
    <xf numFmtId="44" fontId="1" fillId="0" borderId="0" xfId="1" applyFont="1"/>
    <xf numFmtId="44" fontId="1" fillId="0" borderId="0" xfId="0" applyNumberFormat="1" applyFont="1"/>
    <xf numFmtId="44" fontId="1" fillId="0" borderId="0" xfId="0" applyNumberFormat="1" applyFont="1" applyAlignment="1">
      <alignment horizontal="center" vertical="center"/>
    </xf>
    <xf numFmtId="0" fontId="14" fillId="0" borderId="0" xfId="5" applyAlignment="1">
      <alignment horizontal="left" vertical="top"/>
    </xf>
    <xf numFmtId="44" fontId="1" fillId="0" borderId="0" xfId="1" applyFont="1" applyBorder="1" applyAlignment="1">
      <alignment horizontal="center" vertical="center"/>
    </xf>
    <xf numFmtId="44" fontId="1" fillId="0" borderId="0" xfId="1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right" wrapText="1"/>
    </xf>
    <xf numFmtId="44" fontId="6" fillId="0" borderId="1" xfId="0" applyNumberFormat="1" applyFont="1" applyBorder="1" applyAlignment="1">
      <alignment horizontal="right" wrapText="1"/>
    </xf>
    <xf numFmtId="44" fontId="4" fillId="0" borderId="1" xfId="0" applyNumberFormat="1" applyFont="1" applyBorder="1" applyAlignment="1">
      <alignment horizontal="right" wrapText="1"/>
    </xf>
    <xf numFmtId="44" fontId="5" fillId="0" borderId="1" xfId="0" applyNumberFormat="1" applyFont="1" applyBorder="1" applyAlignment="1">
      <alignment horizontal="right" wrapText="1"/>
    </xf>
    <xf numFmtId="44" fontId="4" fillId="0" borderId="2" xfId="0" applyNumberFormat="1" applyFont="1" applyBorder="1" applyAlignment="1">
      <alignment horizontal="right" wrapText="1"/>
    </xf>
    <xf numFmtId="44" fontId="4" fillId="0" borderId="1" xfId="0" applyNumberFormat="1" applyFont="1" applyBorder="1" applyAlignment="1">
      <alignment horizontal="right" vertical="center" wrapText="1"/>
    </xf>
    <xf numFmtId="44" fontId="4" fillId="2" borderId="2" xfId="0" applyNumberFormat="1" applyFont="1" applyFill="1" applyBorder="1" applyAlignment="1">
      <alignment horizontal="right" wrapText="1"/>
    </xf>
    <xf numFmtId="44" fontId="4" fillId="2" borderId="1" xfId="0" applyNumberFormat="1" applyFont="1" applyFill="1" applyBorder="1" applyAlignment="1">
      <alignment horizontal="right" wrapText="1"/>
    </xf>
    <xf numFmtId="164" fontId="17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164" fontId="18" fillId="0" borderId="0" xfId="2" applyNumberFormat="1" applyFont="1" applyAlignment="1">
      <alignment horizontal="left"/>
    </xf>
    <xf numFmtId="164" fontId="19" fillId="0" borderId="0" xfId="5" applyNumberFormat="1" applyFont="1" applyAlignment="1">
      <alignment horizontal="left"/>
    </xf>
    <xf numFmtId="4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2" fillId="0" borderId="0" xfId="0" applyNumberFormat="1" applyFont="1"/>
    <xf numFmtId="44" fontId="7" fillId="0" borderId="0" xfId="1" applyFont="1"/>
    <xf numFmtId="0" fontId="20" fillId="0" borderId="0" xfId="0" applyFont="1"/>
    <xf numFmtId="0" fontId="15" fillId="0" borderId="8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 vertical="center"/>
    </xf>
    <xf numFmtId="167" fontId="2" fillId="0" borderId="0" xfId="0" applyNumberFormat="1" applyFont="1"/>
    <xf numFmtId="165" fontId="2" fillId="0" borderId="0" xfId="1" applyNumberFormat="1" applyFont="1"/>
    <xf numFmtId="44" fontId="7" fillId="0" borderId="0" xfId="0" applyNumberFormat="1" applyFont="1"/>
    <xf numFmtId="164" fontId="7" fillId="0" borderId="0" xfId="0" applyNumberFormat="1" applyFont="1"/>
    <xf numFmtId="165" fontId="7" fillId="0" borderId="0" xfId="1" applyNumberFormat="1" applyFont="1" applyFill="1"/>
    <xf numFmtId="0" fontId="1" fillId="0" borderId="9" xfId="3" applyFont="1" applyFill="1" applyBorder="1" applyAlignment="1">
      <alignment horizontal="left"/>
    </xf>
    <xf numFmtId="44" fontId="1" fillId="0" borderId="10" xfId="3" applyNumberFormat="1" applyFont="1" applyFill="1" applyBorder="1" applyAlignment="1">
      <alignment horizontal="right" wrapText="1"/>
    </xf>
    <xf numFmtId="0" fontId="15" fillId="0" borderId="0" xfId="0" applyFont="1"/>
    <xf numFmtId="164" fontId="2" fillId="0" borderId="0" xfId="0" applyNumberFormat="1" applyFont="1" applyAlignment="1">
      <alignment horizontal="left"/>
    </xf>
    <xf numFmtId="43" fontId="4" fillId="0" borderId="0" xfId="6" applyFont="1"/>
    <xf numFmtId="44" fontId="1" fillId="0" borderId="10" xfId="0" applyNumberFormat="1" applyFont="1" applyBorder="1" applyAlignment="1">
      <alignment horizontal="right" wrapText="1"/>
    </xf>
    <xf numFmtId="0" fontId="4" fillId="0" borderId="1" xfId="3" applyBorder="1" applyAlignment="1">
      <alignment horizontal="left"/>
    </xf>
    <xf numFmtId="44" fontId="4" fillId="0" borderId="1" xfId="3" applyNumberFormat="1" applyFill="1" applyBorder="1" applyAlignment="1">
      <alignment horizontal="right" wrapText="1"/>
    </xf>
    <xf numFmtId="44" fontId="20" fillId="0" borderId="0" xfId="0" applyNumberFormat="1" applyFont="1"/>
    <xf numFmtId="44" fontId="4" fillId="0" borderId="11" xfId="3" applyNumberFormat="1" applyBorder="1" applyAlignment="1">
      <alignment horizontal="center" vertical="center"/>
    </xf>
    <xf numFmtId="44" fontId="4" fillId="0" borderId="11" xfId="1" applyFont="1" applyBorder="1" applyAlignment="1">
      <alignment horizontal="center" vertical="center"/>
    </xf>
    <xf numFmtId="44" fontId="1" fillId="0" borderId="11" xfId="3" applyNumberFormat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0" fontId="1" fillId="0" borderId="12" xfId="3" applyFont="1" applyFill="1" applyBorder="1" applyAlignment="1">
      <alignment horizontal="left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7">
    <cellStyle name="Comma" xfId="6" builtinId="3"/>
    <cellStyle name="Currency" xfId="1" builtinId="4"/>
    <cellStyle name="Heading 1" xfId="2" builtinId="16" customBuiltin="1"/>
    <cellStyle name="Heading 2" xfId="5" builtinId="17" customBuiltin="1"/>
    <cellStyle name="Normal" xfId="0" builtinId="0"/>
    <cellStyle name="Normal 3" xfId="4" xr:uid="{00000000-0005-0000-0000-000005000000}"/>
    <cellStyle name="Total" xfId="3" builtinId="25" customBuiltin="1"/>
  </cellStyles>
  <dxfs count="93">
    <dxf>
      <font>
        <b/>
        <sz val="12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sz val="12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sz val="12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sz val="12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21C5FF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21C5FF"/>
      <color rgb="FF87C5FD"/>
      <color rgb="FFC5FBC5"/>
      <color rgb="FFE2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5" displayName="Table15" ref="A4:S12" totalsRowShown="0" headerRowDxfId="92" dataDxfId="90" headerRowBorderDxfId="91" tableBorderDxfId="89" dataCellStyle="Currency">
  <tableColumns count="19">
    <tableColumn id="1" xr3:uid="{00000000-0010-0000-0000-000001000000}" name="Fiscal Year" dataDxfId="88" dataCellStyle="Currency"/>
    <tableColumn id="10" xr3:uid="{00000000-0010-0000-0000-00000A000000}" name="TASK 1 Payment"/>
    <tableColumn id="7" xr3:uid="{00000000-0010-0000-0000-000007000000}" name="TASK 1 Credit"/>
    <tableColumn id="3" xr3:uid="{00000000-0010-0000-0000-000003000000}" name="TASK 1 Total" dataDxfId="87" dataCellStyle="Currency"/>
    <tableColumn id="12" xr3:uid="{00000000-0010-0000-0000-00000C000000}" name="TASK 2 Payment"/>
    <tableColumn id="11" xr3:uid="{00000000-0010-0000-0000-00000B000000}" name="TASK 2 Credit"/>
    <tableColumn id="4" xr3:uid="{00000000-0010-0000-0000-000004000000}" name="TASK 2 Total" dataDxfId="86" dataCellStyle="Currency"/>
    <tableColumn id="14" xr3:uid="{00000000-0010-0000-0000-00000E000000}" name="TASK 3 Payment"/>
    <tableColumn id="13" xr3:uid="{00000000-0010-0000-0000-00000D000000}" name="TASK 3 Credit"/>
    <tableColumn id="2" xr3:uid="{00000000-0010-0000-0000-000002000000}" name="TASK 3 Total*"/>
    <tableColumn id="16" xr3:uid="{00000000-0010-0000-0000-000010000000}" name="TASK 4 Payment"/>
    <tableColumn id="15" xr3:uid="{00000000-0010-0000-0000-00000F000000}" name="TASK 4 Credit" dataDxfId="85">
      <calculatedColumnFormula>'22-23 Budget Detail'!L28</calculatedColumnFormula>
    </tableColumn>
    <tableColumn id="5" xr3:uid="{00000000-0010-0000-0000-000005000000}" name="Task 4 Total" dataDxfId="84" dataCellStyle="Currency"/>
    <tableColumn id="6" xr3:uid="{00000000-0010-0000-0000-000006000000}" name="Subtotals_x000a_(Task 1-4)" dataDxfId="83"/>
    <tableColumn id="18" xr3:uid="{00000000-0010-0000-0000-000012000000}" name="Indirect Costs Payment (26%)**"/>
    <tableColumn id="17" xr3:uid="{00000000-0010-0000-0000-000011000000}" name="Indirect Costs Credit"/>
    <tableColumn id="8" xr3:uid="{00000000-0010-0000-0000-000008000000}" name=" Indirect Costs Total" dataDxfId="82" dataCellStyle="Currency">
      <calculatedColumnFormula>N5*0.26</calculatedColumnFormula>
    </tableColumn>
    <tableColumn id="20" xr3:uid="{8999171D-79A2-4D1D-95ED-FC16BFC40B1E}" name="Credit and Payment Total" dataDxfId="81">
      <calculatedColumnFormula>SUM(N5,Q5)</calculatedColumnFormula>
    </tableColumn>
    <tableColumn id="9" xr3:uid="{00000000-0010-0000-0000-000009000000}" name="Total Payment" dataDxfId="80" dataCellStyle="Currency">
      <calculatedColumnFormula>N5+Q5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Budget Summary By Task - UC Regents on behalf of the Santa Cruz Campu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Table3356713" displayName="Table3356713" ref="A4:P28" totalsRowShown="0" headerRowDxfId="79" headerRowBorderDxfId="78" tableBorderDxfId="77" totalsRowBorderDxfId="76">
  <tableColumns count="16">
    <tableColumn id="1" xr3:uid="{00000000-0010-0000-0100-000001000000}" name="DESCRIPTION" dataDxfId="75"/>
    <tableColumn id="10" xr3:uid="{00000000-0010-0000-0100-00000A000000}" name="TASK 1 Payment"/>
    <tableColumn id="9" xr3:uid="{00000000-0010-0000-0100-000009000000}" name="TASK 1 Credit"/>
    <tableColumn id="2" xr3:uid="{00000000-0010-0000-0100-000002000000}" name="TASK 1 Total" dataDxfId="74"/>
    <tableColumn id="12" xr3:uid="{00000000-0010-0000-0100-00000C000000}" name="TASK 2 Payment"/>
    <tableColumn id="11" xr3:uid="{00000000-0010-0000-0100-00000B000000}" name="TASK 2 Credit"/>
    <tableColumn id="3" xr3:uid="{00000000-0010-0000-0100-000003000000}" name="TASK 2 Total" dataDxfId="73"/>
    <tableColumn id="14" xr3:uid="{00000000-0010-0000-0100-00000E000000}" name="TASK 3 Payment"/>
    <tableColumn id="13" xr3:uid="{00000000-0010-0000-0100-00000D000000}" name="TASK 3 Credit"/>
    <tableColumn id="4" xr3:uid="{00000000-0010-0000-0100-000004000000}" name="TASK 3 Total*" dataDxfId="72"/>
    <tableColumn id="16" xr3:uid="{00000000-0010-0000-0100-000010000000}" name="TASK 4 Payment"/>
    <tableColumn id="15" xr3:uid="{00000000-0010-0000-0100-00000F000000}" name="TASK 4 Credit"/>
    <tableColumn id="8" xr3:uid="{00000000-0010-0000-0100-000008000000}" name="TASK 4 ELPAC Subtotal" dataDxfId="71"/>
    <tableColumn id="7" xr3:uid="{00000000-0010-0000-0100-000007000000}" name="TASK 4 CAASPP Subtotal" dataDxfId="70"/>
    <tableColumn id="5" xr3:uid="{00000000-0010-0000-0100-000005000000}" name="TASK 4 TOTAL" dataDxfId="69"/>
    <tableColumn id="6" xr3:uid="{00000000-0010-0000-0100-000006000000}" name="TOTAL PAYMENT" dataDxfId="6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Table335671314" displayName="Table335671314" ref="A4:P27" totalsRowShown="0" headerRowDxfId="67" headerRowBorderDxfId="66" tableBorderDxfId="65" totalsRowBorderDxfId="64">
  <tableColumns count="16">
    <tableColumn id="1" xr3:uid="{00000000-0010-0000-0200-000001000000}" name="DESCRIPTION" dataDxfId="63"/>
    <tableColumn id="10" xr3:uid="{00000000-0010-0000-0200-00000A000000}" name="TASK 1 Payment" dataDxfId="62"/>
    <tableColumn id="9" xr3:uid="{00000000-0010-0000-0200-000009000000}" name="TASK 1 Credit" dataDxfId="61"/>
    <tableColumn id="2" xr3:uid="{00000000-0010-0000-0200-000002000000}" name="TASK 1 Total" dataDxfId="60"/>
    <tableColumn id="12" xr3:uid="{00000000-0010-0000-0200-00000C000000}" name="TASK 2 Payment"/>
    <tableColumn id="11" xr3:uid="{00000000-0010-0000-0200-00000B000000}" name="TASK 2 Credit"/>
    <tableColumn id="3" xr3:uid="{00000000-0010-0000-0200-000003000000}" name="TASK 2 Total" dataDxfId="59"/>
    <tableColumn id="14" xr3:uid="{00000000-0010-0000-0200-00000E000000}" name="TASK 3 Payment" dataDxfId="58"/>
    <tableColumn id="13" xr3:uid="{00000000-0010-0000-0200-00000D000000}" name="TASK 3 Credit" dataDxfId="57"/>
    <tableColumn id="4" xr3:uid="{00000000-0010-0000-0200-000004000000}" name="TASK 3 Total*" dataDxfId="56"/>
    <tableColumn id="16" xr3:uid="{00000000-0010-0000-0200-000010000000}" name="TASK 4 Payment" dataDxfId="55"/>
    <tableColumn id="15" xr3:uid="{00000000-0010-0000-0200-00000F000000}" name="TASK 4 Credit"/>
    <tableColumn id="8" xr3:uid="{00000000-0010-0000-0200-000008000000}" name="TASK 4 ELPAC Subtotal" dataDxfId="54"/>
    <tableColumn id="7" xr3:uid="{00000000-0010-0000-0200-000007000000}" name="TASK 4 CAASPP Subtotal" dataDxfId="53"/>
    <tableColumn id="5" xr3:uid="{00000000-0010-0000-0200-000005000000}" name="TASK 4 TOTAL" dataDxfId="52"/>
    <tableColumn id="6" xr3:uid="{00000000-0010-0000-0200-000006000000}" name="TOTAL PAYMENT" dataDxfId="51">
      <calculatedColumnFormula>Table335671314[[#This Row],[TASK 4 TOTAL]]+Table335671314[[#This Row],[TASK 2 Total]]+Table335671314[[#This Row],[TASK 1 Total]]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Table335671315" displayName="Table335671315" ref="A4:P27" totalsRowShown="0" headerRowDxfId="50" headerRowBorderDxfId="49" tableBorderDxfId="48" totalsRowBorderDxfId="47">
  <tableColumns count="16">
    <tableColumn id="1" xr3:uid="{00000000-0010-0000-0300-000001000000}" name="DESCRIPTION" dataDxfId="46"/>
    <tableColumn id="10" xr3:uid="{00000000-0010-0000-0300-00000A000000}" name="TASK 1 Payment" dataDxfId="45"/>
    <tableColumn id="9" xr3:uid="{00000000-0010-0000-0300-000009000000}" name="TASK 1 Credit" dataDxfId="44"/>
    <tableColumn id="2" xr3:uid="{00000000-0010-0000-0300-000002000000}" name="TASK 1 Total" dataDxfId="43"/>
    <tableColumn id="12" xr3:uid="{00000000-0010-0000-0300-00000C000000}" name="TASK 2 Payment"/>
    <tableColumn id="11" xr3:uid="{00000000-0010-0000-0300-00000B000000}" name="TASK 2 Credit"/>
    <tableColumn id="3" xr3:uid="{00000000-0010-0000-0300-000003000000}" name="TASK 2 Total" dataDxfId="42"/>
    <tableColumn id="14" xr3:uid="{00000000-0010-0000-0300-00000E000000}" name="TASK 3 Payment" dataDxfId="41"/>
    <tableColumn id="13" xr3:uid="{00000000-0010-0000-0300-00000D000000}" name="TASK 3 Credit" dataDxfId="40"/>
    <tableColumn id="4" xr3:uid="{00000000-0010-0000-0300-000004000000}" name="TASK 3 Total*" dataDxfId="39"/>
    <tableColumn id="16" xr3:uid="{00000000-0010-0000-0300-000010000000}" name="TASK 4 Payment" dataDxfId="38"/>
    <tableColumn id="15" xr3:uid="{00000000-0010-0000-0300-00000F000000}" name="TASK 4 Credit"/>
    <tableColumn id="8" xr3:uid="{00000000-0010-0000-0300-000008000000}" name="TASK 4 ELPAC Subtotal" dataDxfId="37"/>
    <tableColumn id="7" xr3:uid="{00000000-0010-0000-0300-000007000000}" name="TASK 4 CAASPP Subtotal" dataDxfId="36"/>
    <tableColumn id="5" xr3:uid="{00000000-0010-0000-0300-000005000000}" name="TASK 4 TOTAL" dataDxfId="35"/>
    <tableColumn id="6" xr3:uid="{00000000-0010-0000-0300-000006000000}" name="TOTAL PAYMENT" dataDxfId="34">
      <calculatedColumnFormula>Table335671315[[#This Row],[TASK 1 Total]]+Table335671315[[#This Row],[TASK 2 Total]]+Table335671315[[#This Row],[TASK 4 TOTAL]]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Table335671316" displayName="Table335671316" ref="A4:P27" totalsRowShown="0" headerRowDxfId="33" headerRowBorderDxfId="32" tableBorderDxfId="31" totalsRowBorderDxfId="30">
  <tableColumns count="16">
    <tableColumn id="1" xr3:uid="{00000000-0010-0000-0400-000001000000}" name="DESCRIPTION" dataDxfId="29"/>
    <tableColumn id="10" xr3:uid="{00000000-0010-0000-0400-00000A000000}" name="TASK 1 Payment" dataDxfId="28"/>
    <tableColumn id="9" xr3:uid="{00000000-0010-0000-0400-000009000000}" name="TASK 1 Credit" dataDxfId="27"/>
    <tableColumn id="2" xr3:uid="{00000000-0010-0000-0400-000002000000}" name="TASK 1 Total" dataDxfId="26"/>
    <tableColumn id="12" xr3:uid="{00000000-0010-0000-0400-00000C000000}" name="TASK 2 Payment"/>
    <tableColumn id="11" xr3:uid="{00000000-0010-0000-0400-00000B000000}" name="TASK 2 Credit"/>
    <tableColumn id="3" xr3:uid="{00000000-0010-0000-0400-000003000000}" name="TASK 2 Total" dataDxfId="25"/>
    <tableColumn id="14" xr3:uid="{00000000-0010-0000-0400-00000E000000}" name="TASK 3 Payment" dataDxfId="24"/>
    <tableColumn id="13" xr3:uid="{00000000-0010-0000-0400-00000D000000}" name="TASK 3 Credit" dataDxfId="23"/>
    <tableColumn id="4" xr3:uid="{00000000-0010-0000-0400-000004000000}" name="TASK 3 Total*" dataDxfId="22"/>
    <tableColumn id="16" xr3:uid="{00000000-0010-0000-0400-000010000000}" name="TASK 4 Payment" dataDxfId="21"/>
    <tableColumn id="15" xr3:uid="{00000000-0010-0000-0400-00000F000000}" name="TASK 4 Credit"/>
    <tableColumn id="8" xr3:uid="{00000000-0010-0000-0400-000008000000}" name="TASK 4 ELPAC Subtotal" dataDxfId="20"/>
    <tableColumn id="7" xr3:uid="{00000000-0010-0000-0400-000007000000}" name="TASK 4 CAASPP Subtotal" dataDxfId="19"/>
    <tableColumn id="5" xr3:uid="{00000000-0010-0000-0400-000005000000}" name="TASK 4 TOTAL" dataDxfId="18"/>
    <tableColumn id="6" xr3:uid="{00000000-0010-0000-0400-000006000000}" name="TOTAL PAYMENT" dataDxfId="17">
      <calculatedColumnFormula>Table335671316[[#This Row],[TASK 1 Total]]+Table335671316[[#This Row],[TASK 2 Total]]+Table335671316[[#This Row],[TASK 4 TOTAL]]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Table335671317" displayName="Table335671317" ref="A4:P27" totalsRowShown="0" headerRowDxfId="16" headerRowBorderDxfId="15" tableBorderDxfId="14" totalsRowBorderDxfId="13">
  <tableColumns count="16">
    <tableColumn id="1" xr3:uid="{00000000-0010-0000-0500-000001000000}" name="DESCRIPTION" dataDxfId="12"/>
    <tableColumn id="10" xr3:uid="{00000000-0010-0000-0500-00000A000000}" name="TASK 1 Payment" dataDxfId="11"/>
    <tableColumn id="9" xr3:uid="{00000000-0010-0000-0500-000009000000}" name="TASK 1 Credit" dataDxfId="10"/>
    <tableColumn id="2" xr3:uid="{00000000-0010-0000-0500-000002000000}" name="TASK 1 Total" dataDxfId="9"/>
    <tableColumn id="12" xr3:uid="{00000000-0010-0000-0500-00000C000000}" name="TASK 2 Payment"/>
    <tableColumn id="11" xr3:uid="{00000000-0010-0000-0500-00000B000000}" name="TASK 2 Credit"/>
    <tableColumn id="3" xr3:uid="{00000000-0010-0000-0500-000003000000}" name="TASK 2 Total" dataDxfId="8"/>
    <tableColumn id="14" xr3:uid="{00000000-0010-0000-0500-00000E000000}" name="TASK 3 Payment" dataDxfId="7"/>
    <tableColumn id="13" xr3:uid="{00000000-0010-0000-0500-00000D000000}" name="TASK 3 Credit" dataDxfId="6"/>
    <tableColumn id="4" xr3:uid="{00000000-0010-0000-0500-000004000000}" name="TASK 3 Total*" dataDxfId="5"/>
    <tableColumn id="16" xr3:uid="{00000000-0010-0000-0500-000010000000}" name="TASK 4 Payment" dataDxfId="4"/>
    <tableColumn id="15" xr3:uid="{00000000-0010-0000-0500-00000F000000}" name="TASK 4 Credit"/>
    <tableColumn id="8" xr3:uid="{00000000-0010-0000-0500-000008000000}" name="TASK 4 ELPAC Subtotal" dataDxfId="3"/>
    <tableColumn id="7" xr3:uid="{00000000-0010-0000-0500-000007000000}" name="TASK 4 CAASPP Subtotal" dataDxfId="2"/>
    <tableColumn id="5" xr3:uid="{00000000-0010-0000-0500-000005000000}" name="TASK 4 TOTAL" dataDxfId="1"/>
    <tableColumn id="6" xr3:uid="{00000000-0010-0000-0500-000006000000}" name="TOTAL PAYMENT" dataDxfId="0">
      <calculatedColumnFormula>Table335671317[[#This Row],[TASK 1 Total]]+Table335671317[[#This Row],[TASK 2 Total]]+Table335671317[[#This Row],[TASK 4 TOTAL]]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tabSelected="1" zoomScaleNormal="100" workbookViewId="0"/>
  </sheetViews>
  <sheetFormatPr defaultColWidth="8.7265625" defaultRowHeight="15.5" x14ac:dyDescent="0.35"/>
  <cols>
    <col min="1" max="1" width="24.26953125" style="14" customWidth="1"/>
    <col min="2" max="2" width="16.7265625" style="14" customWidth="1"/>
    <col min="3" max="3" width="17.7265625" style="14" customWidth="1"/>
    <col min="4" max="6" width="17.26953125" style="15" customWidth="1"/>
    <col min="7" max="7" width="17.1796875" style="15" customWidth="1"/>
    <col min="8" max="8" width="18.453125" style="15" customWidth="1"/>
    <col min="9" max="9" width="17.1796875" style="15" customWidth="1"/>
    <col min="10" max="10" width="18.7265625" style="15" customWidth="1"/>
    <col min="11" max="11" width="14.54296875" style="15" customWidth="1"/>
    <col min="12" max="12" width="18.7265625" style="15" customWidth="1"/>
    <col min="13" max="13" width="18.26953125" style="13" customWidth="1"/>
    <col min="14" max="14" width="20.453125" style="15" customWidth="1"/>
    <col min="15" max="15" width="20.7265625" style="15" customWidth="1"/>
    <col min="16" max="16" width="19.453125" style="15" customWidth="1"/>
    <col min="17" max="17" width="18.453125" customWidth="1"/>
    <col min="18" max="18" width="19" customWidth="1"/>
    <col min="19" max="19" width="21.81640625" style="15" customWidth="1"/>
    <col min="20" max="20" width="6.7265625" style="14" customWidth="1"/>
    <col min="21" max="21" width="18.81640625" style="14" bestFit="1" customWidth="1"/>
    <col min="22" max="22" width="13.1796875" style="14" bestFit="1" customWidth="1"/>
    <col min="24" max="16384" width="8.7265625" style="14"/>
  </cols>
  <sheetData>
    <row r="1" spans="1:23" s="12" customFormat="1" ht="25" x14ac:dyDescent="0.5">
      <c r="A1" s="41" t="s">
        <v>0</v>
      </c>
      <c r="B1" s="41"/>
      <c r="C1" s="41"/>
      <c r="D1" s="5"/>
      <c r="E1" s="5"/>
      <c r="F1" s="5"/>
      <c r="G1" s="5"/>
      <c r="H1" s="5"/>
      <c r="I1" s="5"/>
      <c r="J1" s="5"/>
      <c r="K1" s="5"/>
      <c r="L1" s="5"/>
      <c r="M1" s="5"/>
      <c r="S1" s="5"/>
    </row>
    <row r="2" spans="1:23" s="12" customFormat="1" ht="17.5" x14ac:dyDescent="0.35">
      <c r="A2" s="28" t="s">
        <v>1</v>
      </c>
      <c r="B2" s="28"/>
      <c r="C2" s="28"/>
      <c r="D2" s="6"/>
      <c r="E2" s="6"/>
      <c r="F2" s="6"/>
      <c r="G2" s="6"/>
      <c r="H2" s="6"/>
      <c r="I2" s="6"/>
      <c r="J2" s="6"/>
      <c r="K2" s="6"/>
      <c r="L2" s="6"/>
      <c r="M2" s="6"/>
      <c r="S2" s="6"/>
    </row>
    <row r="3" spans="1:23" s="12" customFormat="1" ht="20" x14ac:dyDescent="0.4">
      <c r="A3" s="39" t="s">
        <v>2</v>
      </c>
      <c r="B3" s="39"/>
      <c r="C3" s="39"/>
      <c r="D3" s="19"/>
      <c r="E3" s="19"/>
      <c r="F3" s="19"/>
      <c r="G3" s="19"/>
      <c r="H3" s="19"/>
      <c r="I3" s="19"/>
      <c r="J3" s="19"/>
      <c r="K3" s="19"/>
      <c r="L3" s="19"/>
      <c r="M3" s="19"/>
      <c r="S3" s="19"/>
    </row>
    <row r="4" spans="1:23" s="12" customFormat="1" ht="31" x14ac:dyDescent="0.35">
      <c r="A4" s="70" t="s">
        <v>3</v>
      </c>
      <c r="B4" s="9" t="s">
        <v>4</v>
      </c>
      <c r="C4" s="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  <c r="I4" s="69" t="s">
        <v>11</v>
      </c>
      <c r="J4" s="69" t="s">
        <v>12</v>
      </c>
      <c r="K4" s="73" t="s">
        <v>13</v>
      </c>
      <c r="L4" s="74" t="s">
        <v>14</v>
      </c>
      <c r="M4" s="74" t="s">
        <v>15</v>
      </c>
      <c r="N4" s="75" t="s">
        <v>16</v>
      </c>
      <c r="O4" s="75" t="s">
        <v>17</v>
      </c>
      <c r="P4" s="75" t="s">
        <v>18</v>
      </c>
      <c r="Q4" s="75" t="s">
        <v>19</v>
      </c>
      <c r="R4" s="75" t="s">
        <v>20</v>
      </c>
      <c r="S4" s="74" t="s">
        <v>21</v>
      </c>
    </row>
    <row r="5" spans="1:23" s="12" customFormat="1" x14ac:dyDescent="0.35">
      <c r="A5" s="29" t="s">
        <v>22</v>
      </c>
      <c r="B5" s="30">
        <f>'22-23 Budget Detail'!B26</f>
        <v>0</v>
      </c>
      <c r="C5" s="30">
        <f>'22-23 Budget Detail'!C26</f>
        <v>132080.84</v>
      </c>
      <c r="D5" s="30">
        <f>'22-23 Budget Detail'!D26</f>
        <v>132080.84</v>
      </c>
      <c r="E5" s="30">
        <f>'22-23 Budget Detail'!E26</f>
        <v>0</v>
      </c>
      <c r="F5" s="30">
        <f>'22-23 Budget Detail'!F26</f>
        <v>289523.98</v>
      </c>
      <c r="G5" s="30">
        <f>'22-23 Budget Detail'!G26</f>
        <v>289523.98</v>
      </c>
      <c r="H5" s="30">
        <f>'22-23 Budget Detail'!H28</f>
        <v>9550000</v>
      </c>
      <c r="I5" s="30">
        <f>'22-23 Budget Detail'!I28</f>
        <v>0</v>
      </c>
      <c r="J5" s="30">
        <f>'22-23 Budget Detail'!J28</f>
        <v>9550000</v>
      </c>
      <c r="K5" s="30">
        <v>0</v>
      </c>
      <c r="L5" s="30">
        <f>'22-23 Budget Detail'!L26</f>
        <v>173541.63</v>
      </c>
      <c r="M5" s="30">
        <f>'22-23 Budget Detail'!O26</f>
        <v>173541.63</v>
      </c>
      <c r="N5" s="30">
        <f>SUM(Table15[[#This Row],[TASK 1 Total]],Table15[[#This Row],[TASK 2 Total]],Table15[[#This Row],[TASK 3 Total*]],Table15[[#This Row],[Task 4 Total]])</f>
        <v>10145146.450000001</v>
      </c>
      <c r="O5" s="30">
        <v>0</v>
      </c>
      <c r="P5" s="30">
        <f>(Table15[[#This Row],[TASK 1 Total]]+Table15[[#This Row],[TASK 2 Total]]+Table15[[#This Row],[Task 4 Total]])*0.26</f>
        <v>154738.07699999999</v>
      </c>
      <c r="Q5" s="30">
        <f>(Table15[[#This Row],[TASK 1 Total]]+Table15[[#This Row],[TASK 2 Total]]+Table15[[#This Row],[Task 4 Total]])*0.26</f>
        <v>154738.07699999999</v>
      </c>
      <c r="R5" s="30">
        <f t="shared" ref="R5:R10" si="0">SUM(N5,Q5)</f>
        <v>10299884.527000001</v>
      </c>
      <c r="S5" s="30">
        <f>Table15[[#This Row],[Indirect Costs Payment (26%)**]]+Table15[[#This Row],[TASK 4 Payment]]+Table15[[#This Row],[TASK 3 Payment]]+Table15[[#This Row],[TASK 2 Payment]]+Table15[[#This Row],[TASK 1 Payment]]</f>
        <v>9550000</v>
      </c>
      <c r="U5" s="59"/>
    </row>
    <row r="6" spans="1:23" s="12" customFormat="1" x14ac:dyDescent="0.35">
      <c r="A6" s="29" t="s">
        <v>23</v>
      </c>
      <c r="B6" s="29">
        <f>'23-24 Budget Detail'!B26</f>
        <v>0</v>
      </c>
      <c r="C6" s="29">
        <f>'23-24 Budget Detail'!C26</f>
        <v>137209.23000000001</v>
      </c>
      <c r="D6" s="29">
        <f>'23-24 Budget Detail'!D26</f>
        <v>137209.23000000001</v>
      </c>
      <c r="E6" s="29">
        <f>'23-24 Budget Detail'!E26</f>
        <v>0</v>
      </c>
      <c r="F6" s="29">
        <f>'23-24 Budget Detail'!F26</f>
        <v>299623.77999999991</v>
      </c>
      <c r="G6" s="29">
        <f>'23-24 Budget Detail'!G26</f>
        <v>299623.77999999991</v>
      </c>
      <c r="H6" s="30">
        <f>'23-24 Budget Detail'!H28</f>
        <v>9550000</v>
      </c>
      <c r="I6" s="30">
        <f>'23-24 Budget Detail'!I28</f>
        <v>0</v>
      </c>
      <c r="J6" s="30">
        <f>'23-24 Budget Detail'!J28</f>
        <v>9550000</v>
      </c>
      <c r="K6" s="30">
        <v>0</v>
      </c>
      <c r="L6" s="30">
        <f>'23-24 Budget Detail'!L26</f>
        <v>172238.37</v>
      </c>
      <c r="M6" s="30">
        <f>'23-24 Budget Detail'!O26</f>
        <v>172238.37</v>
      </c>
      <c r="N6" s="30">
        <f>SUM(Table15[[#This Row],[TASK 1 Total]],Table15[[#This Row],[TASK 2 Total]],Table15[[#This Row],[TASK 3 Total*]],Table15[[#This Row],[Task 4 Total]])</f>
        <v>10159071.379999999</v>
      </c>
      <c r="O6" s="30">
        <v>0</v>
      </c>
      <c r="P6" s="30">
        <f>(Table15[[#This Row],[TASK 1 Total]]+Table15[[#This Row],[TASK 2 Total]]+Table15[[#This Row],[Task 4 Total]])*0.26</f>
        <v>158358.55879999997</v>
      </c>
      <c r="Q6" s="30">
        <f>(Table15[[#This Row],[TASK 1 Total]]+Table15[[#This Row],[TASK 2 Total]]+Table15[[#This Row],[Task 4 Total]])*0.26</f>
        <v>158358.55879999997</v>
      </c>
      <c r="R6" s="30">
        <f t="shared" si="0"/>
        <v>10317429.9388</v>
      </c>
      <c r="S6" s="30">
        <f>Table15[[#This Row],[Indirect Costs Payment (26%)**]]+Table15[[#This Row],[TASK 4 Payment]]+Table15[[#This Row],[TASK 3 Payment]]+Table15[[#This Row],[TASK 2 Payment]]+Table15[[#This Row],[TASK 1 Payment]]</f>
        <v>9550000</v>
      </c>
      <c r="U6" s="59"/>
    </row>
    <row r="7" spans="1:23" ht="17.649999999999999" customHeight="1" x14ac:dyDescent="0.35">
      <c r="A7" s="29" t="s">
        <v>24</v>
      </c>
      <c r="B7" s="30">
        <f>'24-25 Budget Detail'!B26</f>
        <v>0</v>
      </c>
      <c r="C7" s="30">
        <f>'24-25 Budget Detail'!C26</f>
        <v>142608.07999999999</v>
      </c>
      <c r="D7" s="30">
        <f>'24-25 Budget Detail'!D26</f>
        <v>142608.07999999999</v>
      </c>
      <c r="E7" s="30">
        <f>'24-25 Budget Detail'!E26</f>
        <v>0</v>
      </c>
      <c r="F7" s="30">
        <f>'24-25 Budget Detail'!F26</f>
        <v>310167.94999999995</v>
      </c>
      <c r="G7" s="30">
        <f>'24-25 Budget Detail'!G26</f>
        <v>310167.94999999995</v>
      </c>
      <c r="H7" s="30">
        <f>'24-25 Budget Detail'!H28</f>
        <v>9550000</v>
      </c>
      <c r="I7" s="30">
        <f>'24-25 Budget Detail'!I28</f>
        <v>0</v>
      </c>
      <c r="J7" s="30">
        <f>'24-25 Budget Detail'!J28</f>
        <v>9550000</v>
      </c>
      <c r="K7" s="30">
        <v>0</v>
      </c>
      <c r="L7" s="30">
        <f>'24-25 Budget Detail'!L26</f>
        <v>177333.52</v>
      </c>
      <c r="M7" s="30">
        <f>'24-25 Budget Detail'!O26</f>
        <v>177333.52</v>
      </c>
      <c r="N7" s="30">
        <f>SUM(Table15[[#This Row],[TASK 1 Total]],Table15[[#This Row],[TASK 2 Total]],Table15[[#This Row],[TASK 3 Total*]],Table15[[#This Row],[Task 4 Total]])</f>
        <v>10180109.549999999</v>
      </c>
      <c r="O7" s="30">
        <v>0</v>
      </c>
      <c r="P7" s="30">
        <f>(Table15[[#This Row],[TASK 1 Total]]+Table15[[#This Row],[TASK 2 Total]]+Table15[[#This Row],[Task 4 Total]])*0.26</f>
        <v>163828.48299999998</v>
      </c>
      <c r="Q7" s="30">
        <f>(Table15[[#This Row],[TASK 1 Total]]+Table15[[#This Row],[TASK 2 Total]]+Table15[[#This Row],[Task 4 Total]])*0.26</f>
        <v>163828.48299999998</v>
      </c>
      <c r="R7" s="30">
        <f t="shared" si="0"/>
        <v>10343938.032999998</v>
      </c>
      <c r="S7" s="30">
        <f>Table15[[#This Row],[Indirect Costs Payment (26%)**]]+Table15[[#This Row],[TASK 4 Payment]]+Table15[[#This Row],[TASK 3 Payment]]+Table15[[#This Row],[TASK 2 Payment]]+Table15[[#This Row],[TASK 1 Payment]]</f>
        <v>9550000</v>
      </c>
      <c r="T7" s="20"/>
      <c r="U7" s="59"/>
      <c r="V7" s="20"/>
    </row>
    <row r="8" spans="1:23" ht="17.649999999999999" customHeight="1" x14ac:dyDescent="0.35">
      <c r="A8" s="29" t="s">
        <v>25</v>
      </c>
      <c r="B8" s="29">
        <f>'25-26 Budget Detail'!B26</f>
        <v>0</v>
      </c>
      <c r="C8" s="29">
        <f>'25-26 Budget Detail'!C26</f>
        <v>148297.15</v>
      </c>
      <c r="D8" s="29">
        <f>'25-26 Budget Detail'!D26</f>
        <v>148297.15</v>
      </c>
      <c r="E8" s="29">
        <f>'25-26 Budget Detail'!E26</f>
        <v>0</v>
      </c>
      <c r="F8" s="29">
        <f>'25-26 Budget Detail'!F26</f>
        <v>321184.02999999997</v>
      </c>
      <c r="G8" s="29">
        <f>'25-26 Budget Detail'!G26</f>
        <v>321184.02999999997</v>
      </c>
      <c r="H8" s="30">
        <f>'25-26 Budget Detail'!H28</f>
        <v>9550000</v>
      </c>
      <c r="I8" s="30">
        <f>'25-26 Budget Detail'!I28</f>
        <v>0</v>
      </c>
      <c r="J8" s="30">
        <f>'25-26 Budget Detail'!J28</f>
        <v>9550000</v>
      </c>
      <c r="K8" s="30">
        <v>0</v>
      </c>
      <c r="L8" s="30">
        <f>'25-26 Budget Detail'!L26</f>
        <v>182581.5</v>
      </c>
      <c r="M8" s="29">
        <f>'25-26 Budget Detail'!O26</f>
        <v>182581.5</v>
      </c>
      <c r="N8" s="30">
        <f>SUM(Table15[[#This Row],[TASK 1 Total]],Table15[[#This Row],[TASK 2 Total]],Table15[[#This Row],[TASK 3 Total*]],Table15[[#This Row],[Task 4 Total]])</f>
        <v>10202062.68</v>
      </c>
      <c r="O8" s="30">
        <v>0</v>
      </c>
      <c r="P8" s="30">
        <f>(Table15[[#This Row],[TASK 1 Total]]+Table15[[#This Row],[TASK 2 Total]]+Table15[[#This Row],[Task 4 Total]])*0.26</f>
        <v>169536.29679999998</v>
      </c>
      <c r="Q8" s="30">
        <f>(Table15[[#This Row],[TASK 1 Total]]+Table15[[#This Row],[TASK 2 Total]]+Table15[[#This Row],[Task 4 Total]])*0.26</f>
        <v>169536.29679999998</v>
      </c>
      <c r="R8" s="30">
        <f t="shared" si="0"/>
        <v>10371598.9768</v>
      </c>
      <c r="S8" s="30">
        <f>Table15[[#This Row],[Indirect Costs Payment (26%)**]]+Table15[[#This Row],[TASK 4 Payment]]+Table15[[#This Row],[TASK 3 Payment]]+Table15[[#This Row],[TASK 2 Payment]]+Table15[[#This Row],[TASK 1 Payment]]</f>
        <v>9550000</v>
      </c>
      <c r="T8" s="20"/>
      <c r="U8" s="59"/>
      <c r="V8" s="20"/>
    </row>
    <row r="9" spans="1:23" ht="17.649999999999999" customHeight="1" x14ac:dyDescent="0.35">
      <c r="A9" s="29" t="s">
        <v>26</v>
      </c>
      <c r="B9" s="30">
        <f>'26-27 Budget Detail'!B26</f>
        <v>0</v>
      </c>
      <c r="C9" s="30">
        <f>'26-27 Budget Detail'!C26</f>
        <v>154297.96</v>
      </c>
      <c r="D9" s="30">
        <f>'26-27 Budget Detail'!D26</f>
        <v>154297.96</v>
      </c>
      <c r="E9" s="30">
        <f>'26-27 Budget Detail'!E26</f>
        <v>0</v>
      </c>
      <c r="F9" s="30">
        <f>'26-27 Budget Detail'!F26</f>
        <v>332701.67</v>
      </c>
      <c r="G9" s="30">
        <f>'26-27 Budget Detail'!G26</f>
        <v>332701.67</v>
      </c>
      <c r="H9" s="30">
        <f>'26-27 Budget Detail'!H28</f>
        <v>9550000</v>
      </c>
      <c r="I9" s="30">
        <f>'26-27 Budget Detail'!I28</f>
        <v>0</v>
      </c>
      <c r="J9" s="30">
        <f>'26-27 Budget Detail'!J28</f>
        <v>9550000</v>
      </c>
      <c r="K9" s="30">
        <v>0</v>
      </c>
      <c r="L9" s="30">
        <f>'26-27 Budget Detail'!L26</f>
        <v>187986.98</v>
      </c>
      <c r="M9" s="30">
        <f>'26-27 Budget Detail'!O26</f>
        <v>187986.98</v>
      </c>
      <c r="N9" s="30">
        <f>SUM(Table15[[#This Row],[TASK 1 Total]],Table15[[#This Row],[TASK 2 Total]],Table15[[#This Row],[TASK 3 Total*]],Table15[[#This Row],[Task 4 Total]])</f>
        <v>10224986.610000001</v>
      </c>
      <c r="O9" s="30">
        <v>0</v>
      </c>
      <c r="P9" s="30">
        <f>(Table15[[#This Row],[TASK 1 Total]]+Table15[[#This Row],[TASK 2 Total]]+Table15[[#This Row],[Task 4 Total]])*0.26</f>
        <v>175496.51860000001</v>
      </c>
      <c r="Q9" s="30">
        <f>(Table15[[#This Row],[TASK 1 Total]]+Table15[[#This Row],[TASK 2 Total]]+Table15[[#This Row],[Task 4 Total]])*0.26</f>
        <v>175496.51860000001</v>
      </c>
      <c r="R9" s="30">
        <f t="shared" si="0"/>
        <v>10400483.128600001</v>
      </c>
      <c r="S9" s="30">
        <f>Table15[[#This Row],[Indirect Costs Payment (26%)**]]+Table15[[#This Row],[TASK 4 Payment]]+Table15[[#This Row],[TASK 3 Payment]]+Table15[[#This Row],[TASK 2 Payment]]+Table15[[#This Row],[TASK 1 Payment]]</f>
        <v>9550000</v>
      </c>
      <c r="T9" s="20"/>
      <c r="U9" s="59"/>
      <c r="V9" s="20"/>
    </row>
    <row r="10" spans="1:23" s="12" customFormat="1" ht="17.649999999999999" customHeight="1" x14ac:dyDescent="0.35">
      <c r="A10" s="64" t="s">
        <v>27</v>
      </c>
      <c r="B10" s="64">
        <f t="shared" ref="B10:S10" si="1">SUM(B5:B9)</f>
        <v>0</v>
      </c>
      <c r="C10" s="64">
        <f t="shared" si="1"/>
        <v>714493.26</v>
      </c>
      <c r="D10" s="64">
        <f t="shared" si="1"/>
        <v>714493.26</v>
      </c>
      <c r="E10" s="64">
        <f t="shared" si="1"/>
        <v>0</v>
      </c>
      <c r="F10" s="64">
        <f t="shared" si="1"/>
        <v>1553201.4099999997</v>
      </c>
      <c r="G10" s="64">
        <f t="shared" si="1"/>
        <v>1553201.4099999997</v>
      </c>
      <c r="H10" s="64">
        <f t="shared" si="1"/>
        <v>47750000</v>
      </c>
      <c r="I10" s="64">
        <f t="shared" si="1"/>
        <v>0</v>
      </c>
      <c r="J10" s="64">
        <f t="shared" si="1"/>
        <v>47750000</v>
      </c>
      <c r="K10" s="64">
        <f t="shared" si="1"/>
        <v>0</v>
      </c>
      <c r="L10" s="64">
        <f t="shared" si="1"/>
        <v>893682</v>
      </c>
      <c r="M10" s="64">
        <f t="shared" si="1"/>
        <v>893682</v>
      </c>
      <c r="N10" s="64">
        <f t="shared" si="1"/>
        <v>50911376.669999994</v>
      </c>
      <c r="O10" s="64">
        <v>0</v>
      </c>
      <c r="P10" s="64">
        <v>821957.94</v>
      </c>
      <c r="Q10" s="64">
        <v>821957.94</v>
      </c>
      <c r="R10" s="64">
        <f t="shared" si="0"/>
        <v>51733334.609999992</v>
      </c>
      <c r="S10" s="64">
        <f t="shared" si="1"/>
        <v>47750000</v>
      </c>
      <c r="U10" s="24"/>
      <c r="W10" s="47"/>
    </row>
    <row r="11" spans="1:23" ht="17.649999999999999" customHeight="1" x14ac:dyDescent="0.35">
      <c r="A11" s="65" t="s">
        <v>28</v>
      </c>
      <c r="B11" s="66">
        <f t="shared" ref="B11:G11" si="2">B10*0.26</f>
        <v>0</v>
      </c>
      <c r="C11" s="66">
        <f t="shared" si="2"/>
        <v>185768.2476</v>
      </c>
      <c r="D11" s="66">
        <f t="shared" si="2"/>
        <v>185768.2476</v>
      </c>
      <c r="E11" s="66">
        <f t="shared" si="2"/>
        <v>0</v>
      </c>
      <c r="F11" s="66">
        <f t="shared" si="2"/>
        <v>403832.36659999995</v>
      </c>
      <c r="G11" s="66">
        <f t="shared" si="2"/>
        <v>403832.36659999995</v>
      </c>
      <c r="H11" s="66">
        <v>0</v>
      </c>
      <c r="I11" s="66">
        <v>0</v>
      </c>
      <c r="J11" s="66">
        <v>0</v>
      </c>
      <c r="K11" s="66">
        <f>K10*0.26</f>
        <v>0</v>
      </c>
      <c r="L11" s="66">
        <f>L10*0.26</f>
        <v>232357.32</v>
      </c>
      <c r="M11" s="66">
        <f>M10*0.26</f>
        <v>232357.32</v>
      </c>
      <c r="N11" s="66">
        <v>821957.94</v>
      </c>
      <c r="O11" s="66"/>
      <c r="P11" s="66"/>
      <c r="Q11" s="67"/>
      <c r="R11" s="67"/>
      <c r="S11" s="67"/>
      <c r="T11" s="20"/>
      <c r="U11" s="20"/>
      <c r="V11" s="20"/>
    </row>
    <row r="12" spans="1:23" s="12" customFormat="1" ht="17.649999999999999" customHeight="1" x14ac:dyDescent="0.35">
      <c r="A12" s="65" t="s">
        <v>29</v>
      </c>
      <c r="B12" s="64">
        <f t="shared" ref="B12:N12" si="3">SUM(B10:B11)</f>
        <v>0</v>
      </c>
      <c r="C12" s="64">
        <f t="shared" si="3"/>
        <v>900261.50760000001</v>
      </c>
      <c r="D12" s="64">
        <f t="shared" si="3"/>
        <v>900261.50760000001</v>
      </c>
      <c r="E12" s="64">
        <f t="shared" si="3"/>
        <v>0</v>
      </c>
      <c r="F12" s="64">
        <f t="shared" si="3"/>
        <v>1957033.7765999995</v>
      </c>
      <c r="G12" s="64">
        <f t="shared" si="3"/>
        <v>1957033.7765999995</v>
      </c>
      <c r="H12" s="64">
        <f t="shared" si="3"/>
        <v>47750000</v>
      </c>
      <c r="I12" s="64">
        <f t="shared" si="3"/>
        <v>0</v>
      </c>
      <c r="J12" s="64">
        <f t="shared" si="3"/>
        <v>47750000</v>
      </c>
      <c r="K12" s="64">
        <f t="shared" si="3"/>
        <v>0</v>
      </c>
      <c r="L12" s="64">
        <f t="shared" si="3"/>
        <v>1126039.32</v>
      </c>
      <c r="M12" s="64">
        <f t="shared" si="3"/>
        <v>1126039.32</v>
      </c>
      <c r="N12" s="64">
        <f t="shared" si="3"/>
        <v>51733334.609999992</v>
      </c>
      <c r="O12" s="64"/>
      <c r="P12" s="64"/>
      <c r="Q12" s="64"/>
      <c r="R12" s="64"/>
      <c r="S12" s="64"/>
      <c r="W12" s="47"/>
    </row>
    <row r="13" spans="1:23" s="12" customFormat="1" ht="24" customHeight="1" x14ac:dyDescent="0.35">
      <c r="A13" s="57" t="s">
        <v>30</v>
      </c>
      <c r="U13" s="23"/>
    </row>
    <row r="14" spans="1:23" s="12" customFormat="1" ht="19.899999999999999" customHeight="1" x14ac:dyDescent="0.35">
      <c r="A14" s="57" t="s">
        <v>31</v>
      </c>
      <c r="D14" s="26"/>
      <c r="E14" s="26"/>
      <c r="F14" s="26"/>
      <c r="G14" s="25"/>
      <c r="H14" s="25"/>
      <c r="I14" s="25"/>
      <c r="J14" s="25"/>
      <c r="K14" s="25"/>
      <c r="L14" s="25"/>
      <c r="M14" s="19"/>
      <c r="N14" s="19"/>
      <c r="O14" s="19"/>
      <c r="P14" s="19"/>
      <c r="S14" s="19"/>
    </row>
    <row r="15" spans="1:23" s="12" customFormat="1" ht="19.899999999999999" customHeight="1" x14ac:dyDescent="0.35">
      <c r="B15" s="22"/>
      <c r="C15" s="22"/>
      <c r="D15" s="22"/>
      <c r="E15" s="22"/>
      <c r="F15" s="22"/>
      <c r="G15" s="19"/>
      <c r="H15" s="19"/>
      <c r="I15" s="19"/>
      <c r="J15" s="19"/>
      <c r="K15" s="19"/>
      <c r="L15" s="19"/>
      <c r="M15" s="19"/>
      <c r="N15" s="19"/>
      <c r="O15" s="19"/>
      <c r="P15" s="19"/>
      <c r="S15" s="19"/>
      <c r="U15" s="24"/>
    </row>
    <row r="16" spans="1:23" s="12" customFormat="1" ht="19.899999999999999" customHeight="1" x14ac:dyDescent="0.35">
      <c r="B16" s="20"/>
      <c r="C16" s="20"/>
      <c r="D16" s="21"/>
      <c r="E16" s="21"/>
      <c r="F16" s="21"/>
      <c r="G16" s="44"/>
      <c r="H16" s="44"/>
      <c r="I16" s="44"/>
      <c r="J16" s="44"/>
      <c r="K16" s="44"/>
      <c r="L16" s="44"/>
      <c r="M16" s="19"/>
      <c r="N16" s="27"/>
      <c r="O16" s="27"/>
      <c r="P16" s="27"/>
      <c r="S16" s="19"/>
    </row>
    <row r="17" spans="1:20" ht="17.649999999999999" customHeight="1" x14ac:dyDescent="0.35">
      <c r="A17" s="20"/>
      <c r="B17" s="20"/>
      <c r="C17" s="20"/>
      <c r="D17" s="21"/>
      <c r="E17" s="21"/>
      <c r="F17" s="21"/>
      <c r="G17" s="19"/>
      <c r="H17" s="19"/>
      <c r="I17" s="19"/>
      <c r="J17" s="19"/>
      <c r="K17" s="19"/>
      <c r="L17" s="19"/>
      <c r="M17" s="19"/>
      <c r="N17" s="43"/>
      <c r="O17" s="43"/>
      <c r="P17" s="43"/>
      <c r="Q17" s="12"/>
      <c r="R17" s="12"/>
      <c r="S17" s="19"/>
      <c r="T17" s="20"/>
    </row>
    <row r="18" spans="1:20" ht="17.649999999999999" customHeight="1" x14ac:dyDescent="0.35">
      <c r="A18" s="20"/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1"/>
      <c r="N18" s="21"/>
      <c r="O18" s="21"/>
      <c r="P18" s="21"/>
      <c r="S18" s="21"/>
      <c r="T18" s="20"/>
    </row>
    <row r="19" spans="1:20" ht="17.649999999999999" customHeight="1" x14ac:dyDescent="0.35">
      <c r="A19" s="20"/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N19" s="21"/>
      <c r="O19" s="21"/>
      <c r="P19" s="21"/>
      <c r="S19" s="21"/>
      <c r="T19" s="20"/>
    </row>
    <row r="20" spans="1:20" ht="17.649999999999999" customHeight="1" x14ac:dyDescent="0.35">
      <c r="A20" s="20"/>
      <c r="B20" s="20"/>
      <c r="C20" s="25"/>
      <c r="D20" s="21"/>
      <c r="E20" s="21"/>
      <c r="F20" s="21"/>
      <c r="G20" s="21"/>
      <c r="H20" s="21"/>
      <c r="I20" s="21"/>
      <c r="J20" s="21"/>
      <c r="K20" s="21"/>
      <c r="L20" s="21"/>
      <c r="N20" s="21"/>
      <c r="O20" s="21"/>
      <c r="P20" s="21"/>
      <c r="S20" s="21"/>
      <c r="T20" s="20"/>
    </row>
    <row r="21" spans="1:20" ht="17.649999999999999" customHeight="1" x14ac:dyDescent="0.35">
      <c r="A21" s="20"/>
      <c r="B21" s="20"/>
      <c r="C21" s="26"/>
      <c r="D21" s="21"/>
      <c r="E21" s="21"/>
      <c r="F21" s="21"/>
      <c r="G21" s="21"/>
      <c r="H21" s="21"/>
      <c r="I21" s="21"/>
      <c r="J21" s="21"/>
      <c r="K21" s="21"/>
      <c r="L21" s="21"/>
      <c r="N21" s="21"/>
      <c r="O21" s="21"/>
      <c r="P21" s="21"/>
      <c r="S21" s="21"/>
      <c r="T21" s="20"/>
    </row>
    <row r="22" spans="1:20" ht="17.649999999999999" customHeight="1" x14ac:dyDescent="0.35">
      <c r="A22" s="12"/>
      <c r="B22" s="12"/>
      <c r="C22" s="24"/>
      <c r="D22" s="21"/>
      <c r="E22" s="21"/>
      <c r="F22" s="21"/>
      <c r="G22" s="21"/>
      <c r="H22" s="21"/>
      <c r="I22" s="21"/>
      <c r="J22" s="21"/>
      <c r="K22" s="21"/>
      <c r="L22" s="21"/>
      <c r="N22" s="21"/>
      <c r="O22" s="21"/>
      <c r="P22" s="21"/>
      <c r="S22" s="21"/>
      <c r="T22" s="20"/>
    </row>
    <row r="23" spans="1:20" ht="17.649999999999999" customHeight="1" x14ac:dyDescent="0.35">
      <c r="A23" s="20"/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N23" s="21"/>
      <c r="O23" s="21"/>
      <c r="P23" s="21"/>
      <c r="S23" s="21"/>
      <c r="T23" s="20"/>
    </row>
    <row r="24" spans="1:20" ht="17.649999999999999" customHeight="1" x14ac:dyDescent="0.35">
      <c r="A24" s="20"/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N24" s="21"/>
      <c r="O24" s="21"/>
      <c r="P24" s="21"/>
      <c r="S24" s="21"/>
      <c r="T24" s="20"/>
    </row>
    <row r="25" spans="1:20" ht="17.649999999999999" customHeight="1" x14ac:dyDescent="0.35">
      <c r="A25" s="20"/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N25" s="21"/>
      <c r="O25" s="21"/>
      <c r="P25" s="21"/>
      <c r="S25" s="21"/>
      <c r="T25" s="20"/>
    </row>
    <row r="26" spans="1:20" ht="17.649999999999999" customHeight="1" x14ac:dyDescent="0.35">
      <c r="A26" s="20"/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N26" s="21"/>
      <c r="O26" s="21"/>
      <c r="P26" s="21"/>
      <c r="S26" s="21"/>
      <c r="T26" s="20"/>
    </row>
    <row r="27" spans="1:20" ht="17.649999999999999" customHeight="1" x14ac:dyDescent="0.35">
      <c r="A27" s="20"/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N27" s="21"/>
      <c r="O27" s="21"/>
      <c r="P27" s="21"/>
      <c r="S27" s="21"/>
      <c r="T27" s="20"/>
    </row>
    <row r="28" spans="1:20" ht="17.649999999999999" customHeight="1" x14ac:dyDescent="0.35">
      <c r="A28" s="20"/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N28" s="21"/>
      <c r="O28" s="21"/>
      <c r="P28" s="21"/>
      <c r="S28" s="21"/>
      <c r="T28" s="20"/>
    </row>
    <row r="29" spans="1:20" ht="17.649999999999999" customHeight="1" x14ac:dyDescent="0.35">
      <c r="A29" s="20"/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21"/>
      <c r="N29" s="21"/>
      <c r="O29" s="21"/>
      <c r="P29" s="21"/>
      <c r="S29" s="21"/>
      <c r="T29" s="20"/>
    </row>
    <row r="30" spans="1:20" ht="17.649999999999999" customHeight="1" x14ac:dyDescent="0.35">
      <c r="A30" s="20"/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N30" s="21"/>
      <c r="O30" s="21"/>
      <c r="P30" s="21"/>
      <c r="S30" s="21"/>
      <c r="T30" s="20"/>
    </row>
    <row r="31" spans="1:20" ht="17.649999999999999" customHeight="1" x14ac:dyDescent="0.35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N31" s="21"/>
      <c r="O31" s="21"/>
      <c r="P31" s="21"/>
      <c r="S31" s="21"/>
      <c r="T31" s="20"/>
    </row>
    <row r="32" spans="1:20" ht="17.649999999999999" customHeight="1" x14ac:dyDescent="0.35">
      <c r="A32" s="20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N32" s="21"/>
      <c r="O32" s="21"/>
      <c r="P32" s="21"/>
      <c r="S32" s="21"/>
      <c r="T32" s="20"/>
    </row>
    <row r="33" spans="1:20" ht="17.649999999999999" customHeight="1" x14ac:dyDescent="0.35">
      <c r="A33" s="20"/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1"/>
      <c r="N33" s="21"/>
      <c r="O33" s="21"/>
      <c r="P33" s="21"/>
      <c r="S33" s="21"/>
      <c r="T33" s="20"/>
    </row>
    <row r="34" spans="1:20" ht="17.649999999999999" customHeight="1" x14ac:dyDescent="0.35">
      <c r="A34" s="20"/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N34" s="21"/>
      <c r="O34" s="21"/>
      <c r="P34" s="21"/>
      <c r="S34" s="21"/>
      <c r="T34" s="20"/>
    </row>
    <row r="35" spans="1:20" ht="17.649999999999999" customHeight="1" x14ac:dyDescent="0.35">
      <c r="A35" s="20"/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N35" s="21"/>
      <c r="O35" s="21"/>
      <c r="P35" s="21"/>
      <c r="S35" s="21"/>
      <c r="T35" s="20"/>
    </row>
    <row r="36" spans="1:20" ht="17.649999999999999" customHeight="1" x14ac:dyDescent="0.35">
      <c r="A36" s="20"/>
      <c r="B36" s="20"/>
      <c r="C36" s="20"/>
      <c r="D36" s="21"/>
      <c r="E36" s="21"/>
      <c r="F36" s="21"/>
      <c r="G36" s="21"/>
      <c r="H36" s="21"/>
      <c r="I36" s="21"/>
      <c r="J36" s="21"/>
      <c r="K36" s="21"/>
      <c r="L36" s="21"/>
      <c r="N36" s="21"/>
      <c r="O36" s="21"/>
      <c r="P36" s="21"/>
      <c r="S36" s="21"/>
      <c r="T36" s="20"/>
    </row>
    <row r="37" spans="1:20" ht="17.649999999999999" customHeight="1" x14ac:dyDescent="0.35">
      <c r="A37" s="20"/>
      <c r="B37" s="20"/>
      <c r="C37" s="20"/>
      <c r="D37" s="21"/>
      <c r="E37" s="21"/>
      <c r="F37" s="21"/>
      <c r="G37" s="21"/>
      <c r="H37" s="21"/>
      <c r="I37" s="21"/>
      <c r="J37" s="21"/>
      <c r="K37" s="21"/>
      <c r="L37" s="21"/>
      <c r="N37" s="21"/>
      <c r="O37" s="21"/>
      <c r="P37" s="21"/>
      <c r="S37" s="21"/>
      <c r="T37" s="20"/>
    </row>
    <row r="38" spans="1:20" ht="17.649999999999999" customHeight="1" x14ac:dyDescent="0.35">
      <c r="A38" s="20"/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N38" s="21"/>
      <c r="O38" s="21"/>
      <c r="P38" s="21"/>
      <c r="S38" s="21"/>
      <c r="T38" s="20"/>
    </row>
    <row r="39" spans="1:20" ht="17.649999999999999" customHeight="1" x14ac:dyDescent="0.35">
      <c r="A39" s="20"/>
      <c r="B39" s="20"/>
      <c r="C39" s="20"/>
      <c r="D39" s="21"/>
      <c r="E39" s="21"/>
      <c r="F39" s="21"/>
      <c r="G39" s="21"/>
      <c r="H39" s="21"/>
      <c r="I39" s="21"/>
      <c r="J39" s="21"/>
      <c r="K39" s="21"/>
      <c r="L39" s="21"/>
      <c r="N39" s="21"/>
      <c r="O39" s="21"/>
      <c r="P39" s="21"/>
      <c r="S39" s="21"/>
      <c r="T39" s="20"/>
    </row>
    <row r="40" spans="1:20" x14ac:dyDescent="0.35">
      <c r="A40" s="20"/>
      <c r="B40" s="20"/>
      <c r="C40" s="20"/>
      <c r="D40" s="21"/>
      <c r="E40" s="21"/>
      <c r="F40" s="21"/>
      <c r="G40" s="21"/>
      <c r="H40" s="21"/>
      <c r="I40" s="21"/>
      <c r="J40" s="21"/>
      <c r="K40" s="21"/>
      <c r="L40" s="21"/>
      <c r="N40" s="21"/>
      <c r="O40" s="21"/>
      <c r="P40" s="21"/>
      <c r="S40" s="21"/>
      <c r="T40" s="20"/>
    </row>
  </sheetData>
  <printOptions horizontalCentered="1"/>
  <pageMargins left="0.25" right="0.25" top="1" bottom="0.75" header="0.3" footer="0.3"/>
  <pageSetup scale="37" orientation="landscape" r:id="rId1"/>
  <headerFooter scaleWithDoc="0">
    <oddHeader>&amp;Rimab-adad-jan22item01
Attachment 2b
Page &amp;P of 6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"/>
  <sheetViews>
    <sheetView zoomScaleNormal="100" workbookViewId="0"/>
  </sheetViews>
  <sheetFormatPr defaultColWidth="8.7265625" defaultRowHeight="14" x14ac:dyDescent="0.3"/>
  <cols>
    <col min="1" max="1" width="48.54296875" style="1" customWidth="1"/>
    <col min="2" max="3" width="18" style="1" customWidth="1"/>
    <col min="4" max="4" width="16.1796875" style="1" bestFit="1" customWidth="1"/>
    <col min="5" max="6" width="16.1796875" style="1" customWidth="1"/>
    <col min="7" max="7" width="16.1796875" style="3" bestFit="1" customWidth="1"/>
    <col min="8" max="8" width="17.7265625" style="3" customWidth="1"/>
    <col min="9" max="9" width="16.1796875" style="3" customWidth="1"/>
    <col min="10" max="10" width="17.26953125" style="3" bestFit="1" customWidth="1"/>
    <col min="11" max="12" width="17.26953125" style="3" customWidth="1"/>
    <col min="13" max="14" width="17.1796875" style="3" customWidth="1"/>
    <col min="15" max="15" width="16.1796875" style="4" bestFit="1" customWidth="1"/>
    <col min="16" max="16" width="18.54296875" style="4" bestFit="1" customWidth="1"/>
    <col min="17" max="17" width="8.7265625" style="1"/>
    <col min="18" max="18" width="14" style="1" customWidth="1"/>
    <col min="19" max="19" width="16" style="1" customWidth="1"/>
    <col min="20" max="20" width="15.1796875" style="1" bestFit="1" customWidth="1"/>
    <col min="21" max="16384" width="8.7265625" style="1"/>
  </cols>
  <sheetData>
    <row r="1" spans="1:20" s="2" customFormat="1" ht="23" x14ac:dyDescent="0.5">
      <c r="A1" s="42" t="s">
        <v>32</v>
      </c>
      <c r="B1" s="42"/>
      <c r="C1" s="42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0" s="2" customFormat="1" ht="35" x14ac:dyDescent="0.3">
      <c r="A2" s="16" t="s">
        <v>1</v>
      </c>
      <c r="B2" s="16"/>
      <c r="C2" s="1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45"/>
    </row>
    <row r="3" spans="1:20" s="2" customFormat="1" ht="20" x14ac:dyDescent="0.4">
      <c r="A3" s="40" t="s">
        <v>33</v>
      </c>
      <c r="B3" s="40"/>
      <c r="C3" s="4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6"/>
    </row>
    <row r="4" spans="1:20" s="2" customFormat="1" ht="46.5" x14ac:dyDescent="0.3">
      <c r="A4" s="9" t="s">
        <v>34</v>
      </c>
      <c r="B4" s="9" t="s">
        <v>4</v>
      </c>
      <c r="C4" s="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  <c r="I4" s="69" t="s">
        <v>11</v>
      </c>
      <c r="J4" s="69" t="s">
        <v>12</v>
      </c>
      <c r="K4" s="72" t="s">
        <v>13</v>
      </c>
      <c r="L4" s="69" t="s">
        <v>14</v>
      </c>
      <c r="M4" s="69" t="s">
        <v>35</v>
      </c>
      <c r="N4" s="69" t="s">
        <v>36</v>
      </c>
      <c r="O4" s="69" t="s">
        <v>37</v>
      </c>
      <c r="P4" s="10" t="s">
        <v>38</v>
      </c>
      <c r="R4" s="53"/>
      <c r="S4" s="53"/>
      <c r="T4" s="53"/>
    </row>
    <row r="5" spans="1:20" ht="22.15" customHeight="1" x14ac:dyDescent="0.35">
      <c r="A5" s="17" t="s">
        <v>39</v>
      </c>
      <c r="B5" s="31">
        <v>0</v>
      </c>
      <c r="C5" s="31">
        <v>10358.52</v>
      </c>
      <c r="D5" s="31">
        <v>10358.52</v>
      </c>
      <c r="E5" s="31">
        <v>0</v>
      </c>
      <c r="F5" s="31">
        <v>24169.88</v>
      </c>
      <c r="G5" s="31">
        <v>24169.88</v>
      </c>
      <c r="H5" s="31">
        <v>0</v>
      </c>
      <c r="I5" s="31">
        <v>0</v>
      </c>
      <c r="J5" s="31">
        <v>0</v>
      </c>
      <c r="K5" s="71">
        <v>0</v>
      </c>
      <c r="L5" s="31">
        <f>Table3356713[[#This Row],[TASK 4 TOTAL]]</f>
        <v>14797.89</v>
      </c>
      <c r="M5" s="31">
        <v>5969.47</v>
      </c>
      <c r="N5" s="31">
        <v>8828.42</v>
      </c>
      <c r="O5" s="31">
        <f>Table3356713[[#This Row],[TASK 4 ELPAC Subtotal]]+Table3356713[[#This Row],[TASK 4 CAASPP Subtotal]]</f>
        <v>14797.89</v>
      </c>
      <c r="P5" s="37">
        <f>Table3356713[[#This Row],[TASK 1 Total]]+Table3356713[[#This Row],[TASK 2 Total]]+Table3356713[[#This Row],[TASK 4 TOTAL]]</f>
        <v>49326.29</v>
      </c>
      <c r="R5" s="45"/>
      <c r="S5" s="50"/>
    </row>
    <row r="6" spans="1:20" ht="22.15" customHeight="1" x14ac:dyDescent="0.35">
      <c r="A6" s="17" t="s">
        <v>40</v>
      </c>
      <c r="B6" s="31">
        <v>0</v>
      </c>
      <c r="C6" s="31">
        <v>20141.86</v>
      </c>
      <c r="D6" s="31">
        <v>20141.86</v>
      </c>
      <c r="E6" s="31">
        <v>0</v>
      </c>
      <c r="F6" s="31">
        <v>46997.66</v>
      </c>
      <c r="G6" s="31">
        <v>46997.66</v>
      </c>
      <c r="H6" s="31">
        <v>0</v>
      </c>
      <c r="I6" s="31">
        <v>0</v>
      </c>
      <c r="J6" s="31">
        <v>0</v>
      </c>
      <c r="K6" s="31">
        <v>0</v>
      </c>
      <c r="L6" s="31">
        <f>Table3356713[[#This Row],[TASK 4 TOTAL]]</f>
        <v>28774.079999999998</v>
      </c>
      <c r="M6" s="31">
        <v>11607.46</v>
      </c>
      <c r="N6" s="31">
        <v>17166.62</v>
      </c>
      <c r="O6" s="31">
        <f>Table3356713[[#This Row],[TASK 4 ELPAC Subtotal]]+Table3356713[[#This Row],[TASK 4 CAASPP Subtotal]]</f>
        <v>28774.079999999998</v>
      </c>
      <c r="P6" s="35">
        <f>Table3356713[[#This Row],[TASK 1 Total]]+Table3356713[[#This Row],[TASK 2 Total]]+Table3356713[[#This Row],[TASK 4 TOTAL]]</f>
        <v>95913.600000000006</v>
      </c>
      <c r="R6" s="45"/>
      <c r="S6" s="50"/>
    </row>
    <row r="7" spans="1:20" ht="22.15" customHeight="1" x14ac:dyDescent="0.35">
      <c r="A7" s="17" t="s">
        <v>41</v>
      </c>
      <c r="B7" s="31">
        <v>0</v>
      </c>
      <c r="C7" s="31">
        <v>9803.06</v>
      </c>
      <c r="D7" s="31">
        <v>9803.06</v>
      </c>
      <c r="E7" s="31">
        <v>0</v>
      </c>
      <c r="F7" s="31">
        <v>22873.81</v>
      </c>
      <c r="G7" s="31">
        <v>22873.81</v>
      </c>
      <c r="H7" s="31">
        <v>0</v>
      </c>
      <c r="I7" s="31">
        <v>0</v>
      </c>
      <c r="J7" s="31">
        <v>0</v>
      </c>
      <c r="K7" s="31">
        <v>0</v>
      </c>
      <c r="L7" s="31">
        <f>Table3356713[[#This Row],[TASK 4 TOTAL]]</f>
        <v>14004.369999999999</v>
      </c>
      <c r="M7" s="31">
        <v>5649.36</v>
      </c>
      <c r="N7" s="31">
        <v>8355.01</v>
      </c>
      <c r="O7" s="31">
        <f>Table3356713[[#This Row],[TASK 4 ELPAC Subtotal]]+Table3356713[[#This Row],[TASK 4 CAASPP Subtotal]]</f>
        <v>14004.369999999999</v>
      </c>
      <c r="P7" s="37">
        <f>Table3356713[[#This Row],[TASK 1 Total]]+Table3356713[[#This Row],[TASK 2 Total]]+Table3356713[[#This Row],[TASK 4 TOTAL]]</f>
        <v>46681.240000000005</v>
      </c>
      <c r="R7" s="45"/>
      <c r="S7" s="50"/>
    </row>
    <row r="8" spans="1:20" ht="22.15" customHeight="1" x14ac:dyDescent="0.35">
      <c r="A8" s="17" t="s">
        <v>42</v>
      </c>
      <c r="B8" s="31">
        <v>0</v>
      </c>
      <c r="C8" s="31">
        <v>10500</v>
      </c>
      <c r="D8" s="31">
        <v>10500</v>
      </c>
      <c r="E8" s="31">
        <v>0</v>
      </c>
      <c r="F8" s="31">
        <v>24500</v>
      </c>
      <c r="G8" s="31">
        <v>24500</v>
      </c>
      <c r="H8" s="31">
        <v>0</v>
      </c>
      <c r="I8" s="31">
        <v>0</v>
      </c>
      <c r="J8" s="31">
        <v>0</v>
      </c>
      <c r="K8" s="31">
        <v>0</v>
      </c>
      <c r="L8" s="31">
        <f>Table3356713[[#This Row],[TASK 4 TOTAL]]</f>
        <v>15000</v>
      </c>
      <c r="M8" s="31">
        <v>6051</v>
      </c>
      <c r="N8" s="31">
        <v>8949</v>
      </c>
      <c r="O8" s="31">
        <f>Table3356713[[#This Row],[TASK 4 ELPAC Subtotal]]+Table3356713[[#This Row],[TASK 4 CAASPP Subtotal]]</f>
        <v>15000</v>
      </c>
      <c r="P8" s="35">
        <f>Table3356713[[#This Row],[TASK 1 Total]]+Table3356713[[#This Row],[TASK 2 Total]]+Table3356713[[#This Row],[TASK 4 TOTAL]]</f>
        <v>50000</v>
      </c>
    </row>
    <row r="9" spans="1:20" ht="22.15" customHeight="1" x14ac:dyDescent="0.35">
      <c r="A9" s="17" t="s">
        <v>43</v>
      </c>
      <c r="B9" s="31">
        <v>0</v>
      </c>
      <c r="C9" s="31">
        <v>9604.24</v>
      </c>
      <c r="D9" s="31">
        <v>9604.24</v>
      </c>
      <c r="E9" s="31">
        <v>0</v>
      </c>
      <c r="F9" s="31">
        <v>22409.89</v>
      </c>
      <c r="G9" s="31">
        <v>22409.89</v>
      </c>
      <c r="H9" s="31">
        <v>0</v>
      </c>
      <c r="I9" s="31">
        <v>0</v>
      </c>
      <c r="J9" s="31">
        <v>0</v>
      </c>
      <c r="K9" s="31">
        <v>0</v>
      </c>
      <c r="L9" s="31">
        <f>Table3356713[[#This Row],[TASK 4 TOTAL]]</f>
        <v>13720.35</v>
      </c>
      <c r="M9" s="31">
        <v>5534.79</v>
      </c>
      <c r="N9" s="31">
        <v>8185.56</v>
      </c>
      <c r="O9" s="31">
        <f>Table3356713[[#This Row],[TASK 4 ELPAC Subtotal]]+Table3356713[[#This Row],[TASK 4 CAASPP Subtotal]]</f>
        <v>13720.35</v>
      </c>
      <c r="P9" s="37">
        <f>Table3356713[[#This Row],[TASK 1 Total]]+Table3356713[[#This Row],[TASK 2 Total]]+Table3356713[[#This Row],[TASK 4 TOTAL]]</f>
        <v>45734.479999999996</v>
      </c>
      <c r="R9" s="51"/>
      <c r="S9" s="51"/>
    </row>
    <row r="10" spans="1:20" ht="22.15" customHeight="1" x14ac:dyDescent="0.35">
      <c r="A10" s="48" t="s">
        <v>44</v>
      </c>
      <c r="B10" s="31">
        <v>0</v>
      </c>
      <c r="C10" s="31">
        <v>14059.5</v>
      </c>
      <c r="D10" s="31">
        <v>14059.5</v>
      </c>
      <c r="E10" s="31">
        <v>0</v>
      </c>
      <c r="F10" s="31">
        <v>32805.5</v>
      </c>
      <c r="G10" s="31">
        <v>32805.5</v>
      </c>
      <c r="H10" s="31">
        <v>0</v>
      </c>
      <c r="I10" s="31">
        <v>0</v>
      </c>
      <c r="J10" s="31">
        <v>0</v>
      </c>
      <c r="K10" s="31">
        <v>0</v>
      </c>
      <c r="L10" s="31">
        <f>Table3356713[[#This Row],[TASK 4 TOTAL]]</f>
        <v>20085</v>
      </c>
      <c r="M10" s="31">
        <v>8102.29</v>
      </c>
      <c r="N10" s="31">
        <v>11982.71</v>
      </c>
      <c r="O10" s="31">
        <f>Table3356713[[#This Row],[TASK 4 ELPAC Subtotal]]+Table3356713[[#This Row],[TASK 4 CAASPP Subtotal]]</f>
        <v>20085</v>
      </c>
      <c r="P10" s="35">
        <f>Table3356713[[#This Row],[TASK 1 Total]]+Table3356713[[#This Row],[TASK 2 Total]]+Table3356713[[#This Row],[TASK 4 TOTAL]]</f>
        <v>66950</v>
      </c>
      <c r="R10" s="45"/>
      <c r="S10" s="50"/>
    </row>
    <row r="11" spans="1:20" s="2" customFormat="1" ht="22.15" customHeight="1" x14ac:dyDescent="0.35">
      <c r="A11" s="11" t="s">
        <v>45</v>
      </c>
      <c r="B11" s="38">
        <v>0</v>
      </c>
      <c r="C11" s="38">
        <v>74467.179999999993</v>
      </c>
      <c r="D11" s="38">
        <v>74467.179999999993</v>
      </c>
      <c r="E11" s="38">
        <v>0</v>
      </c>
      <c r="F11" s="38">
        <v>173756.74</v>
      </c>
      <c r="G11" s="38">
        <v>173756.74</v>
      </c>
      <c r="H11" s="31">
        <v>0</v>
      </c>
      <c r="I11" s="31">
        <v>0</v>
      </c>
      <c r="J11" s="38">
        <v>0</v>
      </c>
      <c r="K11" s="31">
        <v>0</v>
      </c>
      <c r="L11" s="38">
        <f>SUBTOTAL(109,L5:L10)</f>
        <v>106381.69</v>
      </c>
      <c r="M11" s="38">
        <f>SUBTOTAL(109,M5:M10)</f>
        <v>42914.37</v>
      </c>
      <c r="N11" s="38">
        <f>SUBTOTAL(109,N5:N10)</f>
        <v>63467.32</v>
      </c>
      <c r="O11" s="38">
        <f>SUBTOTAL(109,O5:O10)</f>
        <v>106381.69</v>
      </c>
      <c r="P11" s="37">
        <f>Table3356713[[#This Row],[TASK 1 Total]]+Table3356713[[#This Row],[TASK 2 Total]]+Table3356713[[#This Row],[TASK 4 TOTAL]]</f>
        <v>354605.61</v>
      </c>
      <c r="R11" s="1"/>
      <c r="S11" s="50"/>
    </row>
    <row r="12" spans="1:20" ht="22.15" customHeight="1" x14ac:dyDescent="0.35">
      <c r="A12" s="17" t="s">
        <v>39</v>
      </c>
      <c r="B12" s="31">
        <v>0</v>
      </c>
      <c r="C12" s="31">
        <v>5697.19</v>
      </c>
      <c r="D12" s="31">
        <v>5697.19</v>
      </c>
      <c r="E12" s="31">
        <v>0</v>
      </c>
      <c r="F12" s="31">
        <v>13293.43</v>
      </c>
      <c r="G12" s="31">
        <v>13293.43</v>
      </c>
      <c r="H12" s="31">
        <v>0</v>
      </c>
      <c r="I12" s="31">
        <v>0</v>
      </c>
      <c r="J12" s="31">
        <v>0</v>
      </c>
      <c r="K12" s="31">
        <v>0</v>
      </c>
      <c r="L12" s="31">
        <f>Table3356713[[#This Row],[TASK 4 TOTAL]]</f>
        <v>8138.84</v>
      </c>
      <c r="M12" s="31">
        <v>3283.21</v>
      </c>
      <c r="N12" s="31">
        <v>4855.63</v>
      </c>
      <c r="O12" s="31">
        <f>Table3356713[[#This Row],[TASK 4 ELPAC Subtotal]]+Table3356713[[#This Row],[TASK 4 CAASPP Subtotal]]</f>
        <v>8138.84</v>
      </c>
      <c r="P12" s="35">
        <f>Table3356713[[#This Row],[TASK 1 Total]]+Table3356713[[#This Row],[TASK 2 Total]]+Table3356713[[#This Row],[TASK 4 TOTAL]]</f>
        <v>27129.46</v>
      </c>
      <c r="S12" s="50"/>
    </row>
    <row r="13" spans="1:20" ht="22.15" customHeight="1" x14ac:dyDescent="0.35">
      <c r="A13" s="17" t="s">
        <v>40</v>
      </c>
      <c r="B13" s="31">
        <v>0</v>
      </c>
      <c r="C13" s="31">
        <v>11078.02</v>
      </c>
      <c r="D13" s="31">
        <v>11078.02</v>
      </c>
      <c r="E13" s="31">
        <v>0</v>
      </c>
      <c r="F13" s="31">
        <v>25848.720000000001</v>
      </c>
      <c r="G13" s="31">
        <v>25848.720000000001</v>
      </c>
      <c r="H13" s="31">
        <v>0</v>
      </c>
      <c r="I13" s="31">
        <v>0</v>
      </c>
      <c r="J13" s="31">
        <v>0</v>
      </c>
      <c r="K13" s="31">
        <v>0</v>
      </c>
      <c r="L13" s="31">
        <f>Table3356713[[#This Row],[TASK 4 TOTAL]]</f>
        <v>15825.75</v>
      </c>
      <c r="M13" s="31">
        <v>6384.11</v>
      </c>
      <c r="N13" s="31">
        <v>9441.64</v>
      </c>
      <c r="O13" s="31">
        <f>Table3356713[[#This Row],[TASK 4 ELPAC Subtotal]]+Table3356713[[#This Row],[TASK 4 CAASPP Subtotal]]</f>
        <v>15825.75</v>
      </c>
      <c r="P13" s="37">
        <f>Table3356713[[#This Row],[TASK 1 Total]]+Table3356713[[#This Row],[TASK 2 Total]]+Table3356713[[#This Row],[TASK 4 TOTAL]]</f>
        <v>52752.490000000005</v>
      </c>
      <c r="S13" s="50"/>
    </row>
    <row r="14" spans="1:20" ht="22.15" customHeight="1" x14ac:dyDescent="0.35">
      <c r="A14" s="17" t="s">
        <v>41</v>
      </c>
      <c r="B14" s="31">
        <v>0</v>
      </c>
      <c r="C14" s="31">
        <v>5391.68</v>
      </c>
      <c r="D14" s="31">
        <v>5391.68</v>
      </c>
      <c r="E14" s="31">
        <v>0</v>
      </c>
      <c r="F14" s="31">
        <v>12580.6</v>
      </c>
      <c r="G14" s="31">
        <v>12580.6</v>
      </c>
      <c r="H14" s="31">
        <v>0</v>
      </c>
      <c r="I14" s="31">
        <v>0</v>
      </c>
      <c r="J14" s="31">
        <v>0</v>
      </c>
      <c r="K14" s="31">
        <v>0</v>
      </c>
      <c r="L14" s="31">
        <f>Table3356713[[#This Row],[TASK 4 TOTAL]]</f>
        <v>7702.41</v>
      </c>
      <c r="M14" s="31">
        <v>3107.15</v>
      </c>
      <c r="N14" s="31">
        <v>4595.26</v>
      </c>
      <c r="O14" s="31">
        <f>Table3356713[[#This Row],[TASK 4 ELPAC Subtotal]]+Table3356713[[#This Row],[TASK 4 CAASPP Subtotal]]</f>
        <v>7702.41</v>
      </c>
      <c r="P14" s="35">
        <f>Table3356713[[#This Row],[TASK 1 Total]]+Table3356713[[#This Row],[TASK 2 Total]]+Table3356713[[#This Row],[TASK 4 TOTAL]]</f>
        <v>25674.69</v>
      </c>
      <c r="S14" s="50"/>
    </row>
    <row r="15" spans="1:20" ht="22.15" customHeight="1" x14ac:dyDescent="0.35">
      <c r="A15" s="17" t="s">
        <v>42</v>
      </c>
      <c r="B15" s="31">
        <v>0</v>
      </c>
      <c r="C15" s="31">
        <v>5775</v>
      </c>
      <c r="D15" s="31">
        <v>5775</v>
      </c>
      <c r="E15" s="31">
        <v>0</v>
      </c>
      <c r="F15" s="31">
        <v>13475</v>
      </c>
      <c r="G15" s="31">
        <v>13475</v>
      </c>
      <c r="H15" s="31">
        <v>0</v>
      </c>
      <c r="I15" s="31">
        <v>0</v>
      </c>
      <c r="J15" s="31">
        <v>0</v>
      </c>
      <c r="K15" s="31">
        <v>0</v>
      </c>
      <c r="L15" s="31">
        <f>Table3356713[[#This Row],[TASK 4 TOTAL]]</f>
        <v>8250</v>
      </c>
      <c r="M15" s="31">
        <v>3328.05</v>
      </c>
      <c r="N15" s="31">
        <v>4921.95</v>
      </c>
      <c r="O15" s="31">
        <f>Table3356713[[#This Row],[TASK 4 ELPAC Subtotal]]+Table3356713[[#This Row],[TASK 4 CAASPP Subtotal]]</f>
        <v>8250</v>
      </c>
      <c r="P15" s="37">
        <f>Table3356713[[#This Row],[TASK 1 Total]]+Table3356713[[#This Row],[TASK 2 Total]]+Table3356713[[#This Row],[TASK 4 TOTAL]]</f>
        <v>27500</v>
      </c>
      <c r="S15" s="50"/>
    </row>
    <row r="16" spans="1:20" ht="22.15" customHeight="1" x14ac:dyDescent="0.35">
      <c r="A16" s="17" t="s">
        <v>43</v>
      </c>
      <c r="B16" s="31">
        <v>0</v>
      </c>
      <c r="C16" s="31">
        <v>5282.33</v>
      </c>
      <c r="D16" s="31">
        <v>5282.33</v>
      </c>
      <c r="E16" s="31">
        <v>0</v>
      </c>
      <c r="F16" s="31">
        <v>12325.44</v>
      </c>
      <c r="G16" s="31">
        <v>12325.44</v>
      </c>
      <c r="H16" s="31">
        <v>0</v>
      </c>
      <c r="I16" s="31">
        <v>0</v>
      </c>
      <c r="J16" s="31">
        <v>0</v>
      </c>
      <c r="K16" s="31">
        <v>0</v>
      </c>
      <c r="L16" s="31">
        <f>Table3356713[[#This Row],[TASK 4 TOTAL]]</f>
        <v>7546.1900000000005</v>
      </c>
      <c r="M16" s="31">
        <v>3044.13</v>
      </c>
      <c r="N16" s="31">
        <v>4502.0600000000004</v>
      </c>
      <c r="O16" s="31">
        <f>Table3356713[[#This Row],[TASK 4 ELPAC Subtotal]]+Table3356713[[#This Row],[TASK 4 CAASPP Subtotal]]</f>
        <v>7546.1900000000005</v>
      </c>
      <c r="P16" s="35">
        <f>Table3356713[[#This Row],[TASK 1 Total]]+Table3356713[[#This Row],[TASK 2 Total]]+Table3356713[[#This Row],[TASK 4 TOTAL]]</f>
        <v>25153.96</v>
      </c>
      <c r="S16" s="50"/>
    </row>
    <row r="17" spans="1:19" ht="22.15" customHeight="1" x14ac:dyDescent="0.35">
      <c r="A17" s="17" t="s">
        <v>44</v>
      </c>
      <c r="B17" s="31">
        <v>0</v>
      </c>
      <c r="C17" s="31">
        <v>7732.73</v>
      </c>
      <c r="D17" s="31">
        <v>7732.73</v>
      </c>
      <c r="E17" s="31">
        <v>0</v>
      </c>
      <c r="F17" s="31">
        <v>18043.03</v>
      </c>
      <c r="G17" s="31">
        <v>18043.03</v>
      </c>
      <c r="H17" s="31">
        <v>0</v>
      </c>
      <c r="I17" s="31">
        <v>0</v>
      </c>
      <c r="J17" s="31">
        <v>0</v>
      </c>
      <c r="K17" s="31">
        <v>0</v>
      </c>
      <c r="L17" s="31">
        <f>Table3356713[[#This Row],[TASK 4 TOTAL]]</f>
        <v>11046.75</v>
      </c>
      <c r="M17" s="31">
        <v>4456.26</v>
      </c>
      <c r="N17" s="31">
        <v>6590.49</v>
      </c>
      <c r="O17" s="31">
        <f>Table3356713[[#This Row],[TASK 4 ELPAC Subtotal]]+Table3356713[[#This Row],[TASK 4 CAASPP Subtotal]]</f>
        <v>11046.75</v>
      </c>
      <c r="P17" s="37">
        <f>Table3356713[[#This Row],[TASK 1 Total]]+Table3356713[[#This Row],[TASK 2 Total]]+Table3356713[[#This Row],[TASK 4 TOTAL]]</f>
        <v>36822.509999999995</v>
      </c>
    </row>
    <row r="18" spans="1:19" s="2" customFormat="1" ht="22.15" customHeight="1" x14ac:dyDescent="0.35">
      <c r="A18" s="8" t="s">
        <v>46</v>
      </c>
      <c r="B18" s="32">
        <v>0</v>
      </c>
      <c r="C18" s="32">
        <v>40956.949999999997</v>
      </c>
      <c r="D18" s="32">
        <v>40956.949999999997</v>
      </c>
      <c r="E18" s="32">
        <v>0</v>
      </c>
      <c r="F18" s="32">
        <v>95566.22</v>
      </c>
      <c r="G18" s="32">
        <v>95566.22</v>
      </c>
      <c r="H18" s="31">
        <v>0</v>
      </c>
      <c r="I18" s="31">
        <v>0</v>
      </c>
      <c r="J18" s="32">
        <v>0</v>
      </c>
      <c r="K18" s="31">
        <v>0</v>
      </c>
      <c r="L18" s="35">
        <f>SUBTOTAL(109,L12:L17)</f>
        <v>58509.94</v>
      </c>
      <c r="M18" s="35">
        <f>SUBTOTAL(109,M12:M17)</f>
        <v>23602.910000000003</v>
      </c>
      <c r="N18" s="35">
        <f>SUBTOTAL(109,N12:N17)</f>
        <v>34907.03</v>
      </c>
      <c r="O18" s="35">
        <f>SUBTOTAL(109,O12:O17)</f>
        <v>58509.94</v>
      </c>
      <c r="P18" s="35">
        <f>Table3356713[[#This Row],[TASK 1 Total]]+Table3356713[[#This Row],[TASK 2 Total]]+Table3356713[[#This Row],[TASK 4 TOTAL]]</f>
        <v>195033.11</v>
      </c>
      <c r="R18" s="54"/>
    </row>
    <row r="19" spans="1:19" ht="22.15" customHeight="1" x14ac:dyDescent="0.35">
      <c r="A19" s="17" t="s">
        <v>47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6250</v>
      </c>
      <c r="M19" s="31">
        <v>2521.25</v>
      </c>
      <c r="N19" s="31">
        <v>3728.75</v>
      </c>
      <c r="O19" s="31">
        <v>6250</v>
      </c>
      <c r="P19" s="37">
        <f>Table3356713[[#This Row],[TASK 1 Total]]+Table3356713[[#This Row],[TASK 2 Total]]+Table3356713[[#This Row],[TASK 4 TOTAL]]</f>
        <v>6250</v>
      </c>
    </row>
    <row r="20" spans="1:19" ht="22.15" customHeight="1" x14ac:dyDescent="0.35">
      <c r="A20" s="8" t="s">
        <v>48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1">
        <v>0</v>
      </c>
      <c r="I20" s="31">
        <v>0</v>
      </c>
      <c r="J20" s="33">
        <v>0</v>
      </c>
      <c r="K20" s="31">
        <v>0</v>
      </c>
      <c r="L20" s="33">
        <v>6250</v>
      </c>
      <c r="M20" s="33">
        <v>2521.25</v>
      </c>
      <c r="N20" s="33">
        <v>3728.75</v>
      </c>
      <c r="O20" s="33">
        <v>6250</v>
      </c>
      <c r="P20" s="35">
        <f>Table3356713[[#This Row],[TASK 1 Total]]+Table3356713[[#This Row],[TASK 2 Total]]+Table3356713[[#This Row],[TASK 4 TOTAL]]</f>
        <v>6250</v>
      </c>
    </row>
    <row r="21" spans="1:19" ht="22.15" customHeight="1" x14ac:dyDescent="0.35">
      <c r="A21" s="17" t="s">
        <v>49</v>
      </c>
      <c r="B21" s="34">
        <v>0</v>
      </c>
      <c r="C21" s="34">
        <v>16656.71</v>
      </c>
      <c r="D21" s="34">
        <v>16656.71</v>
      </c>
      <c r="E21" s="34">
        <v>0</v>
      </c>
      <c r="F21" s="34">
        <v>0</v>
      </c>
      <c r="G21" s="34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7">
        <f>Table3356713[[#This Row],[TASK 1 Total]]+Table3356713[[#This Row],[TASK 2 Total]]+Table3356713[[#This Row],[TASK 4 TOTAL]]</f>
        <v>16656.71</v>
      </c>
    </row>
    <row r="22" spans="1:19" ht="22.15" customHeight="1" x14ac:dyDescent="0.35">
      <c r="A22" s="17" t="s">
        <v>50</v>
      </c>
      <c r="B22" s="31">
        <v>0</v>
      </c>
      <c r="C22" s="31">
        <v>0</v>
      </c>
      <c r="D22" s="31">
        <v>0</v>
      </c>
      <c r="E22" s="34">
        <v>0</v>
      </c>
      <c r="F22" s="31">
        <v>20201.02</v>
      </c>
      <c r="G22" s="31">
        <v>20201.02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5">
        <f>Table3356713[[#This Row],[TASK 1 Total]]+Table3356713[[#This Row],[TASK 2 Total]]+Table3356713[[#This Row],[TASK 4 TOTAL]]</f>
        <v>20201.02</v>
      </c>
    </row>
    <row r="23" spans="1:19" s="2" customFormat="1" ht="22.15" customHeight="1" x14ac:dyDescent="0.35">
      <c r="A23" s="8" t="s">
        <v>51</v>
      </c>
      <c r="B23" s="33">
        <v>0</v>
      </c>
      <c r="C23" s="33">
        <v>16656.71</v>
      </c>
      <c r="D23" s="33">
        <v>16656.71</v>
      </c>
      <c r="E23" s="33">
        <v>0</v>
      </c>
      <c r="F23" s="33">
        <v>20201.02</v>
      </c>
      <c r="G23" s="33">
        <v>20201.02</v>
      </c>
      <c r="H23" s="31">
        <v>0</v>
      </c>
      <c r="I23" s="31">
        <v>0</v>
      </c>
      <c r="J23" s="33">
        <v>0</v>
      </c>
      <c r="K23" s="31">
        <v>0</v>
      </c>
      <c r="L23" s="33">
        <v>0</v>
      </c>
      <c r="M23" s="33">
        <v>0</v>
      </c>
      <c r="N23" s="33">
        <v>0</v>
      </c>
      <c r="O23" s="33">
        <v>0</v>
      </c>
      <c r="P23" s="37">
        <f>Table3356713[[#This Row],[TASK 1 Total]]+Table3356713[[#This Row],[TASK 2 Total]]+Table3356713[[#This Row],[TASK 4 TOTAL]]</f>
        <v>36857.729999999996</v>
      </c>
    </row>
    <row r="24" spans="1:19" s="2" customFormat="1" ht="22.15" customHeight="1" x14ac:dyDescent="0.35">
      <c r="A24" s="18" t="s">
        <v>52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2400</v>
      </c>
      <c r="M24" s="31">
        <v>968.17</v>
      </c>
      <c r="N24" s="31">
        <v>1431.83</v>
      </c>
      <c r="O24" s="31">
        <v>2400</v>
      </c>
      <c r="P24" s="35">
        <f>Table3356713[[#This Row],[TASK 1 Total]]+Table3356713[[#This Row],[TASK 2 Total]]+Table3356713[[#This Row],[TASK 4 TOTAL]]</f>
        <v>2400</v>
      </c>
    </row>
    <row r="25" spans="1:19" s="2" customFormat="1" ht="22.15" customHeight="1" x14ac:dyDescent="0.35">
      <c r="A25" s="8" t="s">
        <v>53</v>
      </c>
      <c r="B25" s="31">
        <v>0</v>
      </c>
      <c r="C25" s="31">
        <v>16656.71</v>
      </c>
      <c r="D25" s="31">
        <v>16656.71</v>
      </c>
      <c r="E25" s="31">
        <v>0</v>
      </c>
      <c r="F25" s="31">
        <v>20201.02</v>
      </c>
      <c r="G25" s="31">
        <v>20201.02</v>
      </c>
      <c r="H25" s="31">
        <v>0</v>
      </c>
      <c r="I25" s="31">
        <v>0</v>
      </c>
      <c r="J25" s="31">
        <v>0</v>
      </c>
      <c r="K25" s="31">
        <v>0</v>
      </c>
      <c r="L25" s="31">
        <v>8650</v>
      </c>
      <c r="M25" s="31">
        <v>3489.42</v>
      </c>
      <c r="N25" s="31">
        <v>5160.58</v>
      </c>
      <c r="O25" s="31">
        <v>8650</v>
      </c>
      <c r="P25" s="37">
        <f>Table3356713[[#This Row],[TASK 1 Total]]+Table3356713[[#This Row],[TASK 2 Total]]+Table3356713[[#This Row],[TASK 4 TOTAL]]</f>
        <v>45507.729999999996</v>
      </c>
    </row>
    <row r="26" spans="1:19" ht="21.75" customHeight="1" x14ac:dyDescent="0.35">
      <c r="A26" s="8" t="s">
        <v>54</v>
      </c>
      <c r="B26" s="36">
        <v>0</v>
      </c>
      <c r="C26" s="36">
        <v>132080.84</v>
      </c>
      <c r="D26" s="36">
        <v>132080.84</v>
      </c>
      <c r="E26" s="36">
        <v>0</v>
      </c>
      <c r="F26" s="36">
        <v>289523.98</v>
      </c>
      <c r="G26" s="36">
        <v>289523.98</v>
      </c>
      <c r="H26" s="31">
        <v>0</v>
      </c>
      <c r="I26" s="31">
        <v>0</v>
      </c>
      <c r="J26" s="36">
        <v>0</v>
      </c>
      <c r="K26" s="31">
        <v>0</v>
      </c>
      <c r="L26" s="36">
        <v>173541.63</v>
      </c>
      <c r="M26" s="36">
        <v>70006.7</v>
      </c>
      <c r="N26" s="36">
        <v>103534.93000000001</v>
      </c>
      <c r="O26" s="36">
        <v>173541.63</v>
      </c>
      <c r="P26" s="35">
        <f>Table3356713[[#This Row],[TASK 1 Total]]+Table3356713[[#This Row],[TASK 2 Total]]+Table3356713[[#This Row],[TASK 4 TOTAL]]</f>
        <v>595146.44999999995</v>
      </c>
    </row>
    <row r="27" spans="1:19" ht="22.15" customHeight="1" x14ac:dyDescent="0.35">
      <c r="A27" s="7" t="s">
        <v>55</v>
      </c>
      <c r="B27" s="34">
        <v>0</v>
      </c>
      <c r="C27" s="34">
        <v>34341.019999999997</v>
      </c>
      <c r="D27" s="34">
        <v>34341.019999999997</v>
      </c>
      <c r="E27" s="34">
        <v>0</v>
      </c>
      <c r="F27" s="34">
        <v>75276.240000000005</v>
      </c>
      <c r="G27" s="34">
        <v>75276.240000000005</v>
      </c>
      <c r="H27" s="31">
        <v>0</v>
      </c>
      <c r="I27" s="34">
        <v>0</v>
      </c>
      <c r="J27" s="34">
        <v>0</v>
      </c>
      <c r="K27" s="31">
        <v>0</v>
      </c>
      <c r="L27" s="34">
        <f>Table3356713[[#This Row],[TASK 4 TOTAL]]</f>
        <v>45120.820000000007</v>
      </c>
      <c r="M27" s="34">
        <v>18201.740000000002</v>
      </c>
      <c r="N27" s="34">
        <v>26919.08</v>
      </c>
      <c r="O27" s="34">
        <f>Table3356713[[#This Row],[TASK 4 ELPAC Subtotal]]+Table3356713[[#This Row],[TASK 4 CAASPP Subtotal]]</f>
        <v>45120.820000000007</v>
      </c>
      <c r="P27" s="37">
        <f>Table3356713[[#This Row],[TASK 1 Total]]+Table3356713[[#This Row],[TASK 2 Total]]+Table3356713[[#This Row],[TASK 4 TOTAL]]</f>
        <v>154738.08000000002</v>
      </c>
      <c r="R27" s="46"/>
      <c r="S27" s="45"/>
    </row>
    <row r="28" spans="1:19" ht="22.15" customHeight="1" x14ac:dyDescent="0.35">
      <c r="A28" s="55" t="s">
        <v>56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9550000</v>
      </c>
      <c r="I28" s="56">
        <v>0</v>
      </c>
      <c r="J28" s="56">
        <v>9550000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60">
        <v>9550000</v>
      </c>
    </row>
    <row r="29" spans="1:19" s="47" customFormat="1" ht="22.4" customHeight="1" x14ac:dyDescent="0.35">
      <c r="A29" s="61" t="s">
        <v>29</v>
      </c>
      <c r="B29" s="62">
        <v>0</v>
      </c>
      <c r="C29" s="62">
        <f>C26+C27+C28</f>
        <v>166421.85999999999</v>
      </c>
      <c r="D29" s="62">
        <f>D26+D27+D28</f>
        <v>166421.85999999999</v>
      </c>
      <c r="E29" s="62">
        <v>0</v>
      </c>
      <c r="F29" s="62">
        <f>F26+F27+F28</f>
        <v>364800.22</v>
      </c>
      <c r="G29" s="62">
        <f>G26+G27+G28</f>
        <v>364800.22</v>
      </c>
      <c r="H29" s="62">
        <f>H26+H27+H28</f>
        <v>9550000</v>
      </c>
      <c r="I29" s="62">
        <v>0</v>
      </c>
      <c r="J29" s="62">
        <f>J26+J27+J28</f>
        <v>9550000</v>
      </c>
      <c r="K29" s="62">
        <v>0</v>
      </c>
      <c r="L29" s="62">
        <f>L26+L27+L28</f>
        <v>218662.45</v>
      </c>
      <c r="M29" s="62">
        <f>SUM(M26:M28)</f>
        <v>88208.44</v>
      </c>
      <c r="N29" s="62">
        <f>SUM(N26:N28)</f>
        <v>130454.01000000001</v>
      </c>
      <c r="O29" s="62">
        <f>O26+O27+O28</f>
        <v>218662.45</v>
      </c>
      <c r="P29" s="33">
        <f>P26+P27+P28</f>
        <v>10299884.529999999</v>
      </c>
      <c r="R29" s="63"/>
      <c r="S29" s="63"/>
    </row>
    <row r="30" spans="1:19" x14ac:dyDescent="0.3">
      <c r="J30" s="58" t="s">
        <v>30</v>
      </c>
      <c r="K30" s="58"/>
      <c r="L30" s="58"/>
    </row>
  </sheetData>
  <printOptions horizontalCentered="1"/>
  <pageMargins left="0.25" right="0.25" top="1" bottom="0.75" header="0.3" footer="0.3"/>
  <pageSetup scale="43" orientation="landscape" r:id="rId1"/>
  <headerFooter scaleWithDoc="0">
    <oddHeader>&amp;Rimab-adad-jan22item01
Attachment 2b
Page &amp;P of 6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0"/>
  <sheetViews>
    <sheetView zoomScaleNormal="100" workbookViewId="0"/>
  </sheetViews>
  <sheetFormatPr defaultColWidth="8.7265625" defaultRowHeight="14" x14ac:dyDescent="0.3"/>
  <cols>
    <col min="1" max="1" width="48.54296875" style="1" customWidth="1"/>
    <col min="2" max="3" width="18.453125" style="1" customWidth="1"/>
    <col min="4" max="4" width="16.1796875" style="1" bestFit="1" customWidth="1"/>
    <col min="5" max="6" width="16.1796875" style="1" customWidth="1"/>
    <col min="7" max="7" width="16.1796875" style="3" bestFit="1" customWidth="1"/>
    <col min="8" max="8" width="17.453125" style="3" customWidth="1"/>
    <col min="9" max="9" width="16.1796875" style="3" customWidth="1"/>
    <col min="10" max="10" width="17.26953125" style="3" bestFit="1" customWidth="1"/>
    <col min="11" max="12" width="17.26953125" style="3" customWidth="1"/>
    <col min="13" max="14" width="17.1796875" style="3" customWidth="1"/>
    <col min="15" max="15" width="16.1796875" style="4" bestFit="1" customWidth="1"/>
    <col min="16" max="16" width="18.54296875" style="4" bestFit="1" customWidth="1"/>
    <col min="17" max="17" width="8.7265625" style="1"/>
    <col min="18" max="18" width="14" style="1" customWidth="1"/>
    <col min="19" max="19" width="16" style="1" customWidth="1"/>
    <col min="20" max="16384" width="8.7265625" style="1"/>
  </cols>
  <sheetData>
    <row r="1" spans="1:19" s="2" customFormat="1" ht="23" x14ac:dyDescent="0.5">
      <c r="A1" s="42" t="s">
        <v>32</v>
      </c>
      <c r="B1" s="42"/>
      <c r="C1" s="42"/>
    </row>
    <row r="2" spans="1:19" s="2" customFormat="1" ht="35" x14ac:dyDescent="0.3">
      <c r="A2" s="16" t="s">
        <v>1</v>
      </c>
      <c r="B2" s="16"/>
      <c r="C2" s="16"/>
      <c r="Q2" s="45"/>
    </row>
    <row r="3" spans="1:19" s="2" customFormat="1" ht="20" x14ac:dyDescent="0.4">
      <c r="A3" s="40" t="s">
        <v>57</v>
      </c>
      <c r="B3" s="40"/>
      <c r="C3" s="4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6"/>
    </row>
    <row r="4" spans="1:19" s="2" customFormat="1" ht="46.5" x14ac:dyDescent="0.3">
      <c r="A4" s="9" t="s">
        <v>34</v>
      </c>
      <c r="B4" s="9" t="s">
        <v>4</v>
      </c>
      <c r="C4" s="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  <c r="I4" s="69" t="s">
        <v>11</v>
      </c>
      <c r="J4" s="69" t="s">
        <v>12</v>
      </c>
      <c r="K4" s="72" t="s">
        <v>13</v>
      </c>
      <c r="L4" s="69" t="s">
        <v>14</v>
      </c>
      <c r="M4" s="69" t="s">
        <v>35</v>
      </c>
      <c r="N4" s="69" t="s">
        <v>36</v>
      </c>
      <c r="O4" s="69" t="s">
        <v>37</v>
      </c>
      <c r="P4" s="10" t="s">
        <v>38</v>
      </c>
    </row>
    <row r="5" spans="1:19" ht="22.15" customHeight="1" x14ac:dyDescent="0.35">
      <c r="A5" s="17" t="s">
        <v>39</v>
      </c>
      <c r="B5" s="31">
        <v>0</v>
      </c>
      <c r="C5" s="31">
        <v>10669.28</v>
      </c>
      <c r="D5" s="31">
        <v>10669.28</v>
      </c>
      <c r="E5" s="31">
        <v>0</v>
      </c>
      <c r="F5" s="31">
        <v>24894.98</v>
      </c>
      <c r="G5" s="31">
        <v>24894.98</v>
      </c>
      <c r="H5" s="31">
        <v>0</v>
      </c>
      <c r="I5" s="31">
        <v>0</v>
      </c>
      <c r="J5" s="31">
        <v>0</v>
      </c>
      <c r="K5" s="71">
        <v>0</v>
      </c>
      <c r="L5" s="31">
        <f>Table335671314[[#This Row],[TASK 4 TOTAL]]</f>
        <v>15241.82</v>
      </c>
      <c r="M5" s="31">
        <v>6148.55</v>
      </c>
      <c r="N5" s="31">
        <v>9093.27</v>
      </c>
      <c r="O5" s="31">
        <f>Table335671314[[#This Row],[TASK 4 ELPAC Subtotal]]+Table335671314[[#This Row],[TASK 4 CAASPP Subtotal]]</f>
        <v>15241.82</v>
      </c>
      <c r="P5" s="37">
        <f>Table335671314[[#This Row],[TASK 4 TOTAL]]+Table335671314[[#This Row],[TASK 2 Total]]+Table335671314[[#This Row],[TASK 1 Total]]</f>
        <v>50806.080000000002</v>
      </c>
      <c r="R5" s="45"/>
      <c r="S5" s="50"/>
    </row>
    <row r="6" spans="1:19" ht="22.15" customHeight="1" x14ac:dyDescent="0.35">
      <c r="A6" s="17" t="s">
        <v>40</v>
      </c>
      <c r="B6" s="31">
        <v>0</v>
      </c>
      <c r="C6" s="31">
        <v>20746.11</v>
      </c>
      <c r="D6" s="31">
        <v>20746.11</v>
      </c>
      <c r="E6" s="31">
        <v>0</v>
      </c>
      <c r="F6" s="31">
        <v>48407.59</v>
      </c>
      <c r="G6" s="31">
        <v>48407.59</v>
      </c>
      <c r="H6" s="31">
        <v>0</v>
      </c>
      <c r="I6" s="31">
        <v>0</v>
      </c>
      <c r="J6" s="31">
        <v>0</v>
      </c>
      <c r="K6" s="31">
        <v>0</v>
      </c>
      <c r="L6" s="31">
        <f>Table335671314[[#This Row],[TASK 4 TOTAL]]</f>
        <v>29637.300000000003</v>
      </c>
      <c r="M6" s="31">
        <v>11955.69</v>
      </c>
      <c r="N6" s="31">
        <v>17681.61</v>
      </c>
      <c r="O6" s="31">
        <f>Table335671314[[#This Row],[TASK 4 ELPAC Subtotal]]+Table335671314[[#This Row],[TASK 4 CAASPP Subtotal]]</f>
        <v>29637.300000000003</v>
      </c>
      <c r="P6" s="35">
        <f>Table335671314[[#This Row],[TASK 4 TOTAL]]+Table335671314[[#This Row],[TASK 2 Total]]+Table335671314[[#This Row],[TASK 1 Total]]</f>
        <v>98791</v>
      </c>
      <c r="R6" s="45"/>
      <c r="S6" s="50"/>
    </row>
    <row r="7" spans="1:19" ht="22.15" customHeight="1" x14ac:dyDescent="0.35">
      <c r="A7" s="17" t="s">
        <v>41</v>
      </c>
      <c r="B7" s="31">
        <v>0</v>
      </c>
      <c r="C7" s="31">
        <v>10097.15</v>
      </c>
      <c r="D7" s="31">
        <v>10097.15</v>
      </c>
      <c r="E7" s="31">
        <v>0</v>
      </c>
      <c r="F7" s="31">
        <v>23560.03</v>
      </c>
      <c r="G7" s="31">
        <v>23560.03</v>
      </c>
      <c r="H7" s="31">
        <v>0</v>
      </c>
      <c r="I7" s="31">
        <v>0</v>
      </c>
      <c r="J7" s="31">
        <v>0</v>
      </c>
      <c r="K7" s="31">
        <v>0</v>
      </c>
      <c r="L7" s="31">
        <f>Table335671314[[#This Row],[TASK 4 TOTAL]]</f>
        <v>14424.51</v>
      </c>
      <c r="M7" s="31">
        <v>5818.85</v>
      </c>
      <c r="N7" s="31">
        <v>8605.66</v>
      </c>
      <c r="O7" s="31">
        <f>Table335671314[[#This Row],[TASK 4 ELPAC Subtotal]]+Table335671314[[#This Row],[TASK 4 CAASPP Subtotal]]</f>
        <v>14424.51</v>
      </c>
      <c r="P7" s="37">
        <f>Table335671314[[#This Row],[TASK 4 TOTAL]]+Table335671314[[#This Row],[TASK 2 Total]]+Table335671314[[#This Row],[TASK 1 Total]]</f>
        <v>48081.69</v>
      </c>
      <c r="R7" s="45"/>
      <c r="S7" s="50"/>
    </row>
    <row r="8" spans="1:19" ht="22.15" customHeight="1" x14ac:dyDescent="0.35">
      <c r="A8" s="17" t="s">
        <v>42</v>
      </c>
      <c r="B8" s="31">
        <v>0</v>
      </c>
      <c r="C8" s="31">
        <v>10815</v>
      </c>
      <c r="D8" s="31">
        <v>10815</v>
      </c>
      <c r="E8" s="31">
        <v>0</v>
      </c>
      <c r="F8" s="31">
        <v>25235</v>
      </c>
      <c r="G8" s="31">
        <v>25235</v>
      </c>
      <c r="H8" s="31">
        <v>0</v>
      </c>
      <c r="I8" s="31">
        <v>0</v>
      </c>
      <c r="J8" s="31">
        <v>0</v>
      </c>
      <c r="K8" s="31">
        <v>0</v>
      </c>
      <c r="L8" s="31">
        <f>Table335671314[[#This Row],[TASK 4 TOTAL]]</f>
        <v>15450</v>
      </c>
      <c r="M8" s="31">
        <v>6232.53</v>
      </c>
      <c r="N8" s="31">
        <v>9217.4699999999993</v>
      </c>
      <c r="O8" s="31">
        <f>Table335671314[[#This Row],[TASK 4 ELPAC Subtotal]]+Table335671314[[#This Row],[TASK 4 CAASPP Subtotal]]</f>
        <v>15450</v>
      </c>
      <c r="P8" s="35">
        <f>Table335671314[[#This Row],[TASK 4 TOTAL]]+Table335671314[[#This Row],[TASK 2 Total]]+Table335671314[[#This Row],[TASK 1 Total]]</f>
        <v>51500</v>
      </c>
      <c r="R8" s="45"/>
      <c r="S8" s="50"/>
    </row>
    <row r="9" spans="1:19" ht="22.15" customHeight="1" x14ac:dyDescent="0.35">
      <c r="A9" s="17" t="s">
        <v>43</v>
      </c>
      <c r="B9" s="31">
        <v>0</v>
      </c>
      <c r="C9" s="31">
        <v>9892.3700000000008</v>
      </c>
      <c r="D9" s="31">
        <v>9892.3700000000008</v>
      </c>
      <c r="E9" s="31">
        <v>0</v>
      </c>
      <c r="F9" s="31">
        <v>23082.19</v>
      </c>
      <c r="G9" s="31">
        <v>23082.19</v>
      </c>
      <c r="H9" s="31">
        <v>0</v>
      </c>
      <c r="I9" s="31">
        <v>0</v>
      </c>
      <c r="J9" s="31">
        <v>0</v>
      </c>
      <c r="K9" s="31">
        <v>0</v>
      </c>
      <c r="L9" s="31">
        <f>Table335671314[[#This Row],[TASK 4 TOTAL]]</f>
        <v>14131.95</v>
      </c>
      <c r="M9" s="31">
        <v>5700.83</v>
      </c>
      <c r="N9" s="31">
        <v>8431.1200000000008</v>
      </c>
      <c r="O9" s="31">
        <f>Table335671314[[#This Row],[TASK 4 ELPAC Subtotal]]+Table335671314[[#This Row],[TASK 4 CAASPP Subtotal]]</f>
        <v>14131.95</v>
      </c>
      <c r="P9" s="37">
        <f>Table335671314[[#This Row],[TASK 4 TOTAL]]+Table335671314[[#This Row],[TASK 2 Total]]+Table335671314[[#This Row],[TASK 1 Total]]</f>
        <v>47106.51</v>
      </c>
      <c r="R9" s="45"/>
      <c r="S9" s="50"/>
    </row>
    <row r="10" spans="1:19" ht="22.15" customHeight="1" x14ac:dyDescent="0.35">
      <c r="A10" s="48" t="s">
        <v>44</v>
      </c>
      <c r="B10" s="31">
        <v>0</v>
      </c>
      <c r="C10" s="31">
        <v>14481.29</v>
      </c>
      <c r="D10" s="31">
        <v>14481.29</v>
      </c>
      <c r="E10" s="31">
        <v>0</v>
      </c>
      <c r="F10" s="31">
        <v>33789.67</v>
      </c>
      <c r="G10" s="31">
        <v>33789.67</v>
      </c>
      <c r="H10" s="31">
        <v>0</v>
      </c>
      <c r="I10" s="31">
        <v>0</v>
      </c>
      <c r="J10" s="31">
        <v>0</v>
      </c>
      <c r="K10" s="31">
        <v>0</v>
      </c>
      <c r="L10" s="31">
        <f>Table335671314[[#This Row],[TASK 4 TOTAL]]</f>
        <v>20687.550000000003</v>
      </c>
      <c r="M10" s="31">
        <v>8345.36</v>
      </c>
      <c r="N10" s="31">
        <v>12342.19</v>
      </c>
      <c r="O10" s="31">
        <f>Table335671314[[#This Row],[TASK 4 ELPAC Subtotal]]+Table335671314[[#This Row],[TASK 4 CAASPP Subtotal]]</f>
        <v>20687.550000000003</v>
      </c>
      <c r="P10" s="35">
        <f>Table335671314[[#This Row],[TASK 4 TOTAL]]+Table335671314[[#This Row],[TASK 2 Total]]+Table335671314[[#This Row],[TASK 1 Total]]</f>
        <v>68958.510000000009</v>
      </c>
      <c r="R10" s="45"/>
      <c r="S10" s="50"/>
    </row>
    <row r="11" spans="1:19" s="2" customFormat="1" ht="22.15" customHeight="1" x14ac:dyDescent="0.35">
      <c r="A11" s="11" t="s">
        <v>45</v>
      </c>
      <c r="B11" s="38">
        <v>0</v>
      </c>
      <c r="C11" s="38">
        <v>76701.200000000012</v>
      </c>
      <c r="D11" s="38">
        <v>76701.200000000012</v>
      </c>
      <c r="E11" s="38">
        <v>0</v>
      </c>
      <c r="F11" s="38">
        <v>178969.45999999996</v>
      </c>
      <c r="G11" s="38">
        <v>178969.45999999996</v>
      </c>
      <c r="H11" s="31">
        <v>0</v>
      </c>
      <c r="I11" s="31">
        <v>0</v>
      </c>
      <c r="J11" s="38">
        <v>0</v>
      </c>
      <c r="K11" s="31">
        <v>0</v>
      </c>
      <c r="L11" s="38">
        <f>SUBTOTAL(109,L5:L10)</f>
        <v>109573.13</v>
      </c>
      <c r="M11" s="38">
        <f>SUBTOTAL(109,M5:M10)</f>
        <v>44201.810000000005</v>
      </c>
      <c r="N11" s="38">
        <f>SUBTOTAL(109,N5:N10)</f>
        <v>65371.320000000007</v>
      </c>
      <c r="O11" s="38">
        <f>SUBTOTAL(109,O5:O10)</f>
        <v>109573.13</v>
      </c>
      <c r="P11" s="37">
        <f>Table335671314[[#This Row],[TASK 4 TOTAL]]+Table335671314[[#This Row],[TASK 2 Total]]+Table335671314[[#This Row],[TASK 1 Total]]</f>
        <v>365243.79</v>
      </c>
      <c r="R11" s="1"/>
      <c r="S11" s="50"/>
    </row>
    <row r="12" spans="1:19" ht="22.15" customHeight="1" x14ac:dyDescent="0.35">
      <c r="A12" s="17" t="s">
        <v>39</v>
      </c>
      <c r="B12" s="31">
        <v>0</v>
      </c>
      <c r="C12" s="31">
        <v>5868.1</v>
      </c>
      <c r="D12" s="31">
        <v>5868.1</v>
      </c>
      <c r="E12" s="31">
        <v>0</v>
      </c>
      <c r="F12" s="31">
        <v>13692.24</v>
      </c>
      <c r="G12" s="31">
        <v>13692.24</v>
      </c>
      <c r="H12" s="31">
        <v>0</v>
      </c>
      <c r="I12" s="31">
        <v>0</v>
      </c>
      <c r="J12" s="31">
        <v>0</v>
      </c>
      <c r="K12" s="31">
        <v>0</v>
      </c>
      <c r="L12" s="31">
        <f>Table335671314[[#This Row],[TASK 4 TOTAL]]</f>
        <v>8383</v>
      </c>
      <c r="M12" s="31">
        <v>3381.7</v>
      </c>
      <c r="N12" s="31">
        <v>5001.3</v>
      </c>
      <c r="O12" s="31">
        <f>Table335671314[[#This Row],[TASK 4 ELPAC Subtotal]]+Table335671314[[#This Row],[TASK 4 CAASPP Subtotal]]</f>
        <v>8383</v>
      </c>
      <c r="P12" s="35">
        <f>Table335671314[[#This Row],[TASK 4 TOTAL]]+Table335671314[[#This Row],[TASK 2 Total]]+Table335671314[[#This Row],[TASK 1 Total]]</f>
        <v>27943.339999999997</v>
      </c>
      <c r="S12" s="50"/>
    </row>
    <row r="13" spans="1:19" ht="22.15" customHeight="1" x14ac:dyDescent="0.35">
      <c r="A13" s="17" t="s">
        <v>40</v>
      </c>
      <c r="B13" s="31">
        <v>0</v>
      </c>
      <c r="C13" s="31">
        <v>11410.36</v>
      </c>
      <c r="D13" s="31">
        <v>11410.36</v>
      </c>
      <c r="E13" s="31">
        <v>0</v>
      </c>
      <c r="F13" s="31">
        <v>26624.18</v>
      </c>
      <c r="G13" s="31">
        <v>26624.18</v>
      </c>
      <c r="H13" s="31">
        <v>0</v>
      </c>
      <c r="I13" s="31">
        <v>0</v>
      </c>
      <c r="J13" s="31">
        <v>0</v>
      </c>
      <c r="K13" s="31">
        <v>0</v>
      </c>
      <c r="L13" s="31">
        <f>Table335671314[[#This Row],[TASK 4 TOTAL]]</f>
        <v>16300.52</v>
      </c>
      <c r="M13" s="31">
        <v>6575.63</v>
      </c>
      <c r="N13" s="31">
        <v>9724.89</v>
      </c>
      <c r="O13" s="31">
        <f>Table335671314[[#This Row],[TASK 4 ELPAC Subtotal]]+Table335671314[[#This Row],[TASK 4 CAASPP Subtotal]]</f>
        <v>16300.52</v>
      </c>
      <c r="P13" s="37">
        <f>Table335671314[[#This Row],[TASK 4 TOTAL]]+Table335671314[[#This Row],[TASK 2 Total]]+Table335671314[[#This Row],[TASK 1 Total]]</f>
        <v>54335.06</v>
      </c>
      <c r="S13" s="50"/>
    </row>
    <row r="14" spans="1:19" ht="22.15" customHeight="1" x14ac:dyDescent="0.35">
      <c r="A14" s="17" t="s">
        <v>41</v>
      </c>
      <c r="B14" s="31">
        <v>0</v>
      </c>
      <c r="C14" s="31">
        <v>5553.43</v>
      </c>
      <c r="D14" s="31">
        <v>5553.43</v>
      </c>
      <c r="E14" s="31">
        <v>0</v>
      </c>
      <c r="F14" s="31">
        <v>12958.01</v>
      </c>
      <c r="G14" s="31">
        <v>12958.01</v>
      </c>
      <c r="H14" s="31">
        <v>0</v>
      </c>
      <c r="I14" s="31">
        <v>0</v>
      </c>
      <c r="J14" s="31">
        <v>0</v>
      </c>
      <c r="K14" s="31">
        <v>0</v>
      </c>
      <c r="L14" s="31">
        <f>Table335671314[[#This Row],[TASK 4 TOTAL]]</f>
        <v>7933.48</v>
      </c>
      <c r="M14" s="31">
        <v>3200.37</v>
      </c>
      <c r="N14" s="31">
        <v>4733.1099999999997</v>
      </c>
      <c r="O14" s="31">
        <f>Table335671314[[#This Row],[TASK 4 ELPAC Subtotal]]+Table335671314[[#This Row],[TASK 4 CAASPP Subtotal]]</f>
        <v>7933.48</v>
      </c>
      <c r="P14" s="35">
        <f>Table335671314[[#This Row],[TASK 4 TOTAL]]+Table335671314[[#This Row],[TASK 2 Total]]+Table335671314[[#This Row],[TASK 1 Total]]</f>
        <v>26444.92</v>
      </c>
      <c r="S14" s="50"/>
    </row>
    <row r="15" spans="1:19" ht="22.15" customHeight="1" x14ac:dyDescent="0.35">
      <c r="A15" s="17" t="s">
        <v>42</v>
      </c>
      <c r="B15" s="31">
        <v>0</v>
      </c>
      <c r="C15" s="31">
        <v>5948.25</v>
      </c>
      <c r="D15" s="31">
        <v>5948.25</v>
      </c>
      <c r="E15" s="31">
        <v>0</v>
      </c>
      <c r="F15" s="31">
        <v>13879.25</v>
      </c>
      <c r="G15" s="31">
        <v>13879.25</v>
      </c>
      <c r="H15" s="31">
        <v>0</v>
      </c>
      <c r="I15" s="31">
        <v>0</v>
      </c>
      <c r="J15" s="31">
        <v>0</v>
      </c>
      <c r="K15" s="31">
        <v>0</v>
      </c>
      <c r="L15" s="31">
        <f>Table335671314[[#This Row],[TASK 4 TOTAL]]</f>
        <v>8497.5</v>
      </c>
      <c r="M15" s="31">
        <v>3427.89</v>
      </c>
      <c r="N15" s="31">
        <v>5069.6099999999997</v>
      </c>
      <c r="O15" s="31">
        <f>Table335671314[[#This Row],[TASK 4 ELPAC Subtotal]]+Table335671314[[#This Row],[TASK 4 CAASPP Subtotal]]</f>
        <v>8497.5</v>
      </c>
      <c r="P15" s="37">
        <f>Table335671314[[#This Row],[TASK 4 TOTAL]]+Table335671314[[#This Row],[TASK 2 Total]]+Table335671314[[#This Row],[TASK 1 Total]]</f>
        <v>28325</v>
      </c>
      <c r="S15" s="50"/>
    </row>
    <row r="16" spans="1:19" ht="22.15" customHeight="1" x14ac:dyDescent="0.35">
      <c r="A16" s="17" t="s">
        <v>43</v>
      </c>
      <c r="B16" s="31">
        <v>0</v>
      </c>
      <c r="C16" s="31">
        <v>5440.8</v>
      </c>
      <c r="D16" s="31">
        <v>5440.8</v>
      </c>
      <c r="E16" s="31">
        <v>0</v>
      </c>
      <c r="F16" s="31">
        <v>12695.2</v>
      </c>
      <c r="G16" s="31">
        <v>12695.2</v>
      </c>
      <c r="H16" s="31">
        <v>0</v>
      </c>
      <c r="I16" s="31">
        <v>0</v>
      </c>
      <c r="J16" s="31">
        <v>0</v>
      </c>
      <c r="K16" s="31">
        <v>0</v>
      </c>
      <c r="L16" s="31">
        <f>Table335671314[[#This Row],[TASK 4 TOTAL]]</f>
        <v>7772.58</v>
      </c>
      <c r="M16" s="31">
        <v>3135.46</v>
      </c>
      <c r="N16" s="31">
        <v>4637.12</v>
      </c>
      <c r="O16" s="31">
        <f>Table335671314[[#This Row],[TASK 4 ELPAC Subtotal]]+Table335671314[[#This Row],[TASK 4 CAASPP Subtotal]]</f>
        <v>7772.58</v>
      </c>
      <c r="P16" s="35">
        <f>Table335671314[[#This Row],[TASK 4 TOTAL]]+Table335671314[[#This Row],[TASK 2 Total]]+Table335671314[[#This Row],[TASK 1 Total]]</f>
        <v>25908.579999999998</v>
      </c>
      <c r="S16" s="50"/>
    </row>
    <row r="17" spans="1:19" ht="22.15" customHeight="1" x14ac:dyDescent="0.35">
      <c r="A17" s="17" t="s">
        <v>44</v>
      </c>
      <c r="B17" s="31">
        <v>0</v>
      </c>
      <c r="C17" s="31">
        <v>7964.71</v>
      </c>
      <c r="D17" s="31">
        <v>7964.71</v>
      </c>
      <c r="E17" s="31">
        <v>0</v>
      </c>
      <c r="F17" s="31">
        <v>18584.32</v>
      </c>
      <c r="G17" s="31">
        <v>18584.32</v>
      </c>
      <c r="H17" s="31">
        <v>0</v>
      </c>
      <c r="I17" s="31">
        <v>0</v>
      </c>
      <c r="J17" s="31">
        <v>0</v>
      </c>
      <c r="K17" s="31">
        <v>0</v>
      </c>
      <c r="L17" s="31">
        <f>Table335671314[[#This Row],[TASK 4 TOTAL]]</f>
        <v>11378.16</v>
      </c>
      <c r="M17" s="31">
        <v>4589.95</v>
      </c>
      <c r="N17" s="31">
        <v>6788.21</v>
      </c>
      <c r="O17" s="31">
        <f>Table335671314[[#This Row],[TASK 4 ELPAC Subtotal]]+Table335671314[[#This Row],[TASK 4 CAASPP Subtotal]]</f>
        <v>11378.16</v>
      </c>
      <c r="P17" s="37">
        <f>Table335671314[[#This Row],[TASK 4 TOTAL]]+Table335671314[[#This Row],[TASK 2 Total]]+Table335671314[[#This Row],[TASK 1 Total]]</f>
        <v>37927.19</v>
      </c>
    </row>
    <row r="18" spans="1:19" s="2" customFormat="1" ht="22.15" customHeight="1" x14ac:dyDescent="0.35">
      <c r="A18" s="8" t="s">
        <v>46</v>
      </c>
      <c r="B18" s="32">
        <v>0</v>
      </c>
      <c r="C18" s="32">
        <v>42185.65</v>
      </c>
      <c r="D18" s="32">
        <v>42185.65</v>
      </c>
      <c r="E18" s="32">
        <v>0</v>
      </c>
      <c r="F18" s="32">
        <v>98433.199999999983</v>
      </c>
      <c r="G18" s="32">
        <v>98433.199999999983</v>
      </c>
      <c r="H18" s="31">
        <v>0</v>
      </c>
      <c r="I18" s="31">
        <v>0</v>
      </c>
      <c r="J18" s="32">
        <v>0</v>
      </c>
      <c r="K18" s="31">
        <v>0</v>
      </c>
      <c r="L18" s="32">
        <f>SUBTOTAL(109,L12:L17)</f>
        <v>60265.240000000005</v>
      </c>
      <c r="M18" s="32">
        <f>SUBTOTAL(109,M12:M17)</f>
        <v>24311</v>
      </c>
      <c r="N18" s="32">
        <f>SUBTOTAL(109,N12:N17)</f>
        <v>35954.239999999998</v>
      </c>
      <c r="O18" s="35">
        <f>SUBTOTAL(109,O12:O17)</f>
        <v>60265.240000000005</v>
      </c>
      <c r="P18" s="35">
        <f>Table335671314[[#This Row],[TASK 4 TOTAL]]+Table335671314[[#This Row],[TASK 2 Total]]+Table335671314[[#This Row],[TASK 1 Total]]</f>
        <v>200884.09</v>
      </c>
      <c r="R18" s="52"/>
    </row>
    <row r="19" spans="1:19" ht="22.15" customHeight="1" x14ac:dyDescent="0.35">
      <c r="A19" s="17" t="s">
        <v>47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7">
        <f>Table335671314[[#This Row],[TASK 4 TOTAL]]+Table335671314[[#This Row],[TASK 2 Total]]+Table335671314[[#This Row],[TASK 1 Total]]</f>
        <v>0</v>
      </c>
    </row>
    <row r="20" spans="1:19" ht="22.15" customHeight="1" x14ac:dyDescent="0.35">
      <c r="A20" s="8" t="s">
        <v>48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1">
        <v>0</v>
      </c>
      <c r="I20" s="31">
        <v>0</v>
      </c>
      <c r="J20" s="33">
        <v>0</v>
      </c>
      <c r="K20" s="31">
        <v>0</v>
      </c>
      <c r="L20" s="33">
        <v>0</v>
      </c>
      <c r="M20" s="33">
        <v>0</v>
      </c>
      <c r="N20" s="33">
        <v>0</v>
      </c>
      <c r="O20" s="33">
        <v>0</v>
      </c>
      <c r="P20" s="35">
        <f>Table335671314[[#This Row],[TASK 4 TOTAL]]+Table335671314[[#This Row],[TASK 2 Total]]+Table335671314[[#This Row],[TASK 1 Total]]</f>
        <v>0</v>
      </c>
    </row>
    <row r="21" spans="1:19" ht="22.15" customHeight="1" x14ac:dyDescent="0.35">
      <c r="A21" s="17" t="s">
        <v>49</v>
      </c>
      <c r="B21" s="34">
        <v>0</v>
      </c>
      <c r="C21" s="34">
        <v>18322.38</v>
      </c>
      <c r="D21" s="34">
        <v>18322.38</v>
      </c>
      <c r="E21" s="34">
        <v>0</v>
      </c>
      <c r="F21" s="34">
        <v>0</v>
      </c>
      <c r="G21" s="34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7">
        <f>Table335671314[[#This Row],[TASK 4 TOTAL]]+Table335671314[[#This Row],[TASK 2 Total]]+Table335671314[[#This Row],[TASK 1 Total]]</f>
        <v>18322.38</v>
      </c>
    </row>
    <row r="22" spans="1:19" ht="22.15" customHeight="1" x14ac:dyDescent="0.35">
      <c r="A22" s="17" t="s">
        <v>50</v>
      </c>
      <c r="B22" s="31">
        <v>0</v>
      </c>
      <c r="C22" s="31">
        <v>0</v>
      </c>
      <c r="D22" s="31">
        <v>0</v>
      </c>
      <c r="E22" s="34">
        <v>0</v>
      </c>
      <c r="F22" s="31">
        <v>22221.119999999999</v>
      </c>
      <c r="G22" s="31">
        <v>22221.119999999999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5">
        <f>Table335671314[[#This Row],[TASK 4 TOTAL]]+Table335671314[[#This Row],[TASK 2 Total]]+Table335671314[[#This Row],[TASK 1 Total]]</f>
        <v>22221.119999999999</v>
      </c>
    </row>
    <row r="23" spans="1:19" s="2" customFormat="1" ht="22.15" customHeight="1" x14ac:dyDescent="0.35">
      <c r="A23" s="8" t="s">
        <v>51</v>
      </c>
      <c r="B23" s="33">
        <v>0</v>
      </c>
      <c r="C23" s="33">
        <v>18322.38</v>
      </c>
      <c r="D23" s="33">
        <v>18322.38</v>
      </c>
      <c r="E23" s="33">
        <v>0</v>
      </c>
      <c r="F23" s="33">
        <v>22221.119999999999</v>
      </c>
      <c r="G23" s="33">
        <v>22221.119999999999</v>
      </c>
      <c r="H23" s="31">
        <v>0</v>
      </c>
      <c r="I23" s="31">
        <v>0</v>
      </c>
      <c r="J23" s="33">
        <v>0</v>
      </c>
      <c r="K23" s="31">
        <v>0</v>
      </c>
      <c r="L23" s="33">
        <v>0</v>
      </c>
      <c r="M23" s="33">
        <v>0</v>
      </c>
      <c r="N23" s="33">
        <v>0</v>
      </c>
      <c r="O23" s="33">
        <v>0</v>
      </c>
      <c r="P23" s="37">
        <f>Table335671314[[#This Row],[TASK 4 TOTAL]]+Table335671314[[#This Row],[TASK 2 Total]]+Table335671314[[#This Row],[TASK 1 Total]]</f>
        <v>40543.5</v>
      </c>
    </row>
    <row r="24" spans="1:19" s="2" customFormat="1" ht="22.15" customHeight="1" x14ac:dyDescent="0.35">
      <c r="A24" s="18" t="s">
        <v>52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2400</v>
      </c>
      <c r="M24" s="31">
        <v>968.17</v>
      </c>
      <c r="N24" s="31">
        <v>1431.83</v>
      </c>
      <c r="O24" s="31">
        <v>2400</v>
      </c>
      <c r="P24" s="35">
        <f>Table335671314[[#This Row],[TASK 4 TOTAL]]+Table335671314[[#This Row],[TASK 2 Total]]+Table335671314[[#This Row],[TASK 1 Total]]</f>
        <v>2400</v>
      </c>
    </row>
    <row r="25" spans="1:19" s="2" customFormat="1" ht="22.15" customHeight="1" x14ac:dyDescent="0.35">
      <c r="A25" s="8" t="s">
        <v>53</v>
      </c>
      <c r="B25" s="31">
        <v>0</v>
      </c>
      <c r="C25" s="31">
        <v>18322.38</v>
      </c>
      <c r="D25" s="31">
        <v>18322.38</v>
      </c>
      <c r="E25" s="31">
        <v>0</v>
      </c>
      <c r="F25" s="31">
        <v>22221.119999999999</v>
      </c>
      <c r="G25" s="31">
        <v>22221.119999999999</v>
      </c>
      <c r="H25" s="31">
        <v>0</v>
      </c>
      <c r="I25" s="31">
        <v>0</v>
      </c>
      <c r="J25" s="31">
        <v>0</v>
      </c>
      <c r="K25" s="31">
        <v>0</v>
      </c>
      <c r="L25" s="31">
        <v>2400</v>
      </c>
      <c r="M25" s="31">
        <v>968.17</v>
      </c>
      <c r="N25" s="31">
        <v>1431.83</v>
      </c>
      <c r="O25" s="31">
        <v>2400</v>
      </c>
      <c r="P25" s="37">
        <f>Table335671314[[#This Row],[TASK 4 TOTAL]]+Table335671314[[#This Row],[TASK 2 Total]]+Table335671314[[#This Row],[TASK 1 Total]]</f>
        <v>42943.5</v>
      </c>
    </row>
    <row r="26" spans="1:19" ht="21.75" customHeight="1" x14ac:dyDescent="0.35">
      <c r="A26" s="8" t="s">
        <v>54</v>
      </c>
      <c r="B26" s="36">
        <v>0</v>
      </c>
      <c r="C26" s="36">
        <v>137209.23000000001</v>
      </c>
      <c r="D26" s="36">
        <v>137209.23000000001</v>
      </c>
      <c r="E26" s="36">
        <v>0</v>
      </c>
      <c r="F26" s="36">
        <v>299623.77999999991</v>
      </c>
      <c r="G26" s="36">
        <v>299623.77999999991</v>
      </c>
      <c r="H26" s="31">
        <v>0</v>
      </c>
      <c r="I26" s="31">
        <v>0</v>
      </c>
      <c r="J26" s="36">
        <v>0</v>
      </c>
      <c r="K26" s="31">
        <v>0</v>
      </c>
      <c r="L26" s="36">
        <v>172238.37</v>
      </c>
      <c r="M26" s="36">
        <v>69480.98</v>
      </c>
      <c r="N26" s="36">
        <v>102757.39</v>
      </c>
      <c r="O26" s="36">
        <v>172238.37</v>
      </c>
      <c r="P26" s="35">
        <f>Table335671314[[#This Row],[TASK 4 TOTAL]]+Table335671314[[#This Row],[TASK 2 Total]]+Table335671314[[#This Row],[TASK 1 Total]]</f>
        <v>609071.37999999989</v>
      </c>
    </row>
    <row r="27" spans="1:19" ht="22.15" customHeight="1" x14ac:dyDescent="0.35">
      <c r="A27" s="7" t="s">
        <v>55</v>
      </c>
      <c r="B27" s="34">
        <v>0</v>
      </c>
      <c r="C27" s="34">
        <v>35674.400000000001</v>
      </c>
      <c r="D27" s="34">
        <v>35674.400000000001</v>
      </c>
      <c r="E27" s="34">
        <v>0</v>
      </c>
      <c r="F27" s="34">
        <v>77902.179999999993</v>
      </c>
      <c r="G27" s="34">
        <v>77902.179999999993</v>
      </c>
      <c r="H27" s="31">
        <v>0</v>
      </c>
      <c r="I27" s="34">
        <v>0</v>
      </c>
      <c r="J27" s="34">
        <v>0</v>
      </c>
      <c r="K27" s="31">
        <v>0</v>
      </c>
      <c r="L27" s="34">
        <f>Table335671314[[#This Row],[TASK 4 TOTAL]]</f>
        <v>44781.979999999996</v>
      </c>
      <c r="M27" s="34">
        <v>18065.060000000001</v>
      </c>
      <c r="N27" s="34">
        <v>26716.92</v>
      </c>
      <c r="O27" s="34">
        <f>Table335671314[[#This Row],[TASK 4 ELPAC Subtotal]]+Table335671314[[#This Row],[TASK 4 CAASPP Subtotal]]</f>
        <v>44781.979999999996</v>
      </c>
      <c r="P27" s="37">
        <f>Table335671314[[#This Row],[TASK 4 TOTAL]]+Table335671314[[#This Row],[TASK 2 Total]]+Table335671314[[#This Row],[TASK 1 Total]]</f>
        <v>158358.56</v>
      </c>
      <c r="R27" s="46"/>
      <c r="S27" s="45"/>
    </row>
    <row r="28" spans="1:19" ht="22.15" customHeight="1" x14ac:dyDescent="0.35">
      <c r="A28" s="68" t="s">
        <v>56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9550000</v>
      </c>
      <c r="I28" s="56">
        <v>0</v>
      </c>
      <c r="J28" s="56">
        <v>9550000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60">
        <f>J28</f>
        <v>9550000</v>
      </c>
    </row>
    <row r="29" spans="1:19" s="47" customFormat="1" ht="22.4" customHeight="1" x14ac:dyDescent="0.35">
      <c r="A29" s="61" t="s">
        <v>29</v>
      </c>
      <c r="B29" s="62">
        <v>0</v>
      </c>
      <c r="C29" s="62">
        <f>C26+C27+C28</f>
        <v>172883.63</v>
      </c>
      <c r="D29" s="62">
        <f>D26+D27+D28</f>
        <v>172883.63</v>
      </c>
      <c r="E29" s="62">
        <v>0</v>
      </c>
      <c r="F29" s="62">
        <f>F26+F27+F28</f>
        <v>377525.9599999999</v>
      </c>
      <c r="G29" s="62">
        <f>G26+G27+G28</f>
        <v>377525.9599999999</v>
      </c>
      <c r="H29" s="62">
        <f>H26+H27+H28</f>
        <v>9550000</v>
      </c>
      <c r="I29" s="62">
        <v>0</v>
      </c>
      <c r="J29" s="62">
        <f>J26+J27+J28</f>
        <v>9550000</v>
      </c>
      <c r="K29" s="62">
        <v>0</v>
      </c>
      <c r="L29" s="62">
        <f>L26+L27+L28</f>
        <v>217020.34999999998</v>
      </c>
      <c r="M29" s="62">
        <f>SUM(M26:M28)</f>
        <v>87546.04</v>
      </c>
      <c r="N29" s="62">
        <f>SUM(N26:N28)</f>
        <v>129474.31</v>
      </c>
      <c r="O29" s="62">
        <f>O26+O27+O28</f>
        <v>217020.34999999998</v>
      </c>
      <c r="P29" s="33">
        <f>P26+P27+P28</f>
        <v>10317429.939999999</v>
      </c>
      <c r="R29" s="63"/>
      <c r="S29" s="63"/>
    </row>
    <row r="30" spans="1:19" x14ac:dyDescent="0.3">
      <c r="J30" s="58" t="s">
        <v>30</v>
      </c>
      <c r="K30" s="58"/>
      <c r="L30" s="58"/>
    </row>
  </sheetData>
  <printOptions horizontalCentered="1"/>
  <pageMargins left="0.25" right="0.25" top="1" bottom="0.75" header="0.3" footer="0.3"/>
  <pageSetup scale="43" orientation="landscape" r:id="rId1"/>
  <headerFooter scaleWithDoc="0">
    <oddHeader>&amp;Rimab-adad-jan22item01
Attachment 2b
Page &amp;P of 6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0"/>
  <sheetViews>
    <sheetView zoomScaleNormal="100" workbookViewId="0"/>
  </sheetViews>
  <sheetFormatPr defaultColWidth="8.7265625" defaultRowHeight="14" x14ac:dyDescent="0.3"/>
  <cols>
    <col min="1" max="1" width="48.54296875" style="1" customWidth="1"/>
    <col min="2" max="3" width="18.1796875" style="1" customWidth="1"/>
    <col min="4" max="4" width="16.1796875" style="1" bestFit="1" customWidth="1"/>
    <col min="5" max="6" width="16.1796875" style="1" customWidth="1"/>
    <col min="7" max="7" width="16.1796875" style="3" bestFit="1" customWidth="1"/>
    <col min="8" max="8" width="17.1796875" style="3" customWidth="1"/>
    <col min="9" max="9" width="16.1796875" style="3" customWidth="1"/>
    <col min="10" max="10" width="17.26953125" style="3" bestFit="1" customWidth="1"/>
    <col min="11" max="12" width="17.26953125" style="3" customWidth="1"/>
    <col min="13" max="14" width="17.1796875" style="3" customWidth="1"/>
    <col min="15" max="15" width="16.1796875" style="4" bestFit="1" customWidth="1"/>
    <col min="16" max="16" width="18.54296875" style="4" bestFit="1" customWidth="1"/>
    <col min="17" max="17" width="8.7265625" style="1"/>
    <col min="18" max="18" width="14" style="1" customWidth="1"/>
    <col min="19" max="19" width="16" style="1" customWidth="1"/>
    <col min="20" max="16384" width="8.7265625" style="1"/>
  </cols>
  <sheetData>
    <row r="1" spans="1:19" s="2" customFormat="1" ht="23" x14ac:dyDescent="0.5">
      <c r="A1" s="42" t="s">
        <v>32</v>
      </c>
      <c r="B1" s="42"/>
      <c r="C1" s="42"/>
      <c r="P1" s="5"/>
    </row>
    <row r="2" spans="1:19" s="2" customFormat="1" ht="35" x14ac:dyDescent="0.3">
      <c r="A2" s="16" t="s">
        <v>1</v>
      </c>
      <c r="B2" s="16"/>
      <c r="C2" s="16"/>
      <c r="P2" s="27"/>
      <c r="Q2" s="45"/>
    </row>
    <row r="3" spans="1:19" s="2" customFormat="1" ht="20" x14ac:dyDescent="0.4">
      <c r="A3" s="40" t="s">
        <v>58</v>
      </c>
      <c r="B3" s="40"/>
      <c r="C3" s="4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6"/>
    </row>
    <row r="4" spans="1:19" s="2" customFormat="1" ht="46.5" x14ac:dyDescent="0.3">
      <c r="A4" s="9" t="s">
        <v>34</v>
      </c>
      <c r="B4" s="9" t="s">
        <v>4</v>
      </c>
      <c r="C4" s="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  <c r="I4" s="69" t="s">
        <v>11</v>
      </c>
      <c r="J4" s="69" t="s">
        <v>12</v>
      </c>
      <c r="K4" s="72" t="s">
        <v>13</v>
      </c>
      <c r="L4" s="69" t="s">
        <v>14</v>
      </c>
      <c r="M4" s="69" t="s">
        <v>35</v>
      </c>
      <c r="N4" s="69" t="s">
        <v>36</v>
      </c>
      <c r="O4" s="69" t="s">
        <v>37</v>
      </c>
      <c r="P4" s="10" t="s">
        <v>38</v>
      </c>
    </row>
    <row r="5" spans="1:19" ht="22.15" customHeight="1" x14ac:dyDescent="0.35">
      <c r="A5" s="17" t="s">
        <v>39</v>
      </c>
      <c r="B5" s="31">
        <v>0</v>
      </c>
      <c r="C5" s="31">
        <v>10989.35</v>
      </c>
      <c r="D5" s="31">
        <v>10989.35</v>
      </c>
      <c r="E5" s="31">
        <v>0</v>
      </c>
      <c r="F5" s="31">
        <v>25641.83</v>
      </c>
      <c r="G5" s="31">
        <v>25641.83</v>
      </c>
      <c r="H5" s="31">
        <v>0</v>
      </c>
      <c r="I5" s="31">
        <v>0</v>
      </c>
      <c r="J5" s="31">
        <v>0</v>
      </c>
      <c r="K5" s="71">
        <v>0</v>
      </c>
      <c r="L5" s="31">
        <f>Table335671315[[#This Row],[TASK 4 TOTAL]]</f>
        <v>15699.08</v>
      </c>
      <c r="M5" s="31">
        <v>6333.01</v>
      </c>
      <c r="N5" s="31">
        <v>9366.07</v>
      </c>
      <c r="O5" s="31">
        <f>Table335671315[[#This Row],[TASK 4 ELPAC Subtotal]]+Table335671315[[#This Row],[TASK 4 CAASPP Subtotal]]</f>
        <v>15699.08</v>
      </c>
      <c r="P5" s="37">
        <f>Table335671315[[#This Row],[TASK 1 Total]]+Table335671315[[#This Row],[TASK 2 Total]]+Table335671315[[#This Row],[TASK 4 TOTAL]]</f>
        <v>52330.26</v>
      </c>
      <c r="R5" s="45"/>
      <c r="S5" s="50"/>
    </row>
    <row r="6" spans="1:19" ht="22.15" customHeight="1" x14ac:dyDescent="0.35">
      <c r="A6" s="17" t="s">
        <v>40</v>
      </c>
      <c r="B6" s="31">
        <v>0</v>
      </c>
      <c r="C6" s="31">
        <v>21368.5</v>
      </c>
      <c r="D6" s="31">
        <v>21368.5</v>
      </c>
      <c r="E6" s="31">
        <v>0</v>
      </c>
      <c r="F6" s="31">
        <v>49859.82</v>
      </c>
      <c r="G6" s="31">
        <v>49859.82</v>
      </c>
      <c r="H6" s="31">
        <v>0</v>
      </c>
      <c r="I6" s="31">
        <v>0</v>
      </c>
      <c r="J6" s="31">
        <v>0</v>
      </c>
      <c r="K6" s="31">
        <v>0</v>
      </c>
      <c r="L6" s="31">
        <f>Table335671315[[#This Row],[TASK 4 TOTAL]]</f>
        <v>30526.420000000002</v>
      </c>
      <c r="M6" s="31">
        <v>12314.36</v>
      </c>
      <c r="N6" s="31">
        <v>18212.060000000001</v>
      </c>
      <c r="O6" s="31">
        <f>Table335671315[[#This Row],[TASK 4 ELPAC Subtotal]]+Table335671315[[#This Row],[TASK 4 CAASPP Subtotal]]</f>
        <v>30526.420000000002</v>
      </c>
      <c r="P6" s="35">
        <f>Table335671315[[#This Row],[TASK 1 Total]]+Table335671315[[#This Row],[TASK 2 Total]]+Table335671315[[#This Row],[TASK 4 TOTAL]]</f>
        <v>101754.74</v>
      </c>
      <c r="R6" s="45"/>
      <c r="S6" s="50"/>
    </row>
    <row r="7" spans="1:19" ht="22.15" customHeight="1" x14ac:dyDescent="0.35">
      <c r="A7" s="17" t="s">
        <v>41</v>
      </c>
      <c r="B7" s="31">
        <v>0</v>
      </c>
      <c r="C7" s="31">
        <v>10400.07</v>
      </c>
      <c r="D7" s="31">
        <v>10400.07</v>
      </c>
      <c r="E7" s="31">
        <v>0</v>
      </c>
      <c r="F7" s="31">
        <v>24266.83</v>
      </c>
      <c r="G7" s="31">
        <v>24266.83</v>
      </c>
      <c r="H7" s="31">
        <v>0</v>
      </c>
      <c r="I7" s="31">
        <v>0</v>
      </c>
      <c r="J7" s="31">
        <v>0</v>
      </c>
      <c r="K7" s="31">
        <v>0</v>
      </c>
      <c r="L7" s="31">
        <f>Table335671315[[#This Row],[TASK 4 TOTAL]]</f>
        <v>14857.24</v>
      </c>
      <c r="M7" s="31">
        <v>5993.41</v>
      </c>
      <c r="N7" s="31">
        <v>8863.83</v>
      </c>
      <c r="O7" s="31">
        <f>Table335671315[[#This Row],[TASK 4 ELPAC Subtotal]]+Table335671315[[#This Row],[TASK 4 CAASPP Subtotal]]</f>
        <v>14857.24</v>
      </c>
      <c r="P7" s="37">
        <f>Table335671315[[#This Row],[TASK 1 Total]]+Table335671315[[#This Row],[TASK 2 Total]]+Table335671315[[#This Row],[TASK 4 TOTAL]]</f>
        <v>49524.14</v>
      </c>
      <c r="R7" s="45"/>
      <c r="S7" s="50"/>
    </row>
    <row r="8" spans="1:19" ht="22.15" customHeight="1" x14ac:dyDescent="0.35">
      <c r="A8" s="17" t="s">
        <v>42</v>
      </c>
      <c r="B8" s="31">
        <v>0</v>
      </c>
      <c r="C8" s="31">
        <v>11139.45</v>
      </c>
      <c r="D8" s="31">
        <v>11139.45</v>
      </c>
      <c r="E8" s="31">
        <v>0</v>
      </c>
      <c r="F8" s="31">
        <v>25992.05</v>
      </c>
      <c r="G8" s="31">
        <v>25992.05</v>
      </c>
      <c r="H8" s="31">
        <v>0</v>
      </c>
      <c r="I8" s="31">
        <v>0</v>
      </c>
      <c r="J8" s="31">
        <v>0</v>
      </c>
      <c r="K8" s="31">
        <v>0</v>
      </c>
      <c r="L8" s="31">
        <f>Table335671315[[#This Row],[TASK 4 TOTAL]]</f>
        <v>15913.5</v>
      </c>
      <c r="M8" s="31">
        <v>6419.51</v>
      </c>
      <c r="N8" s="31">
        <v>9493.99</v>
      </c>
      <c r="O8" s="31">
        <f>Table335671315[[#This Row],[TASK 4 ELPAC Subtotal]]+Table335671315[[#This Row],[TASK 4 CAASPP Subtotal]]</f>
        <v>15913.5</v>
      </c>
      <c r="P8" s="35">
        <f>Table335671315[[#This Row],[TASK 1 Total]]+Table335671315[[#This Row],[TASK 2 Total]]+Table335671315[[#This Row],[TASK 4 TOTAL]]</f>
        <v>53045</v>
      </c>
      <c r="R8" s="45"/>
      <c r="S8" s="50"/>
    </row>
    <row r="9" spans="1:19" ht="22.15" customHeight="1" x14ac:dyDescent="0.35">
      <c r="A9" s="17" t="s">
        <v>43</v>
      </c>
      <c r="B9" s="31">
        <v>0</v>
      </c>
      <c r="C9" s="31">
        <v>10189.14</v>
      </c>
      <c r="D9" s="31">
        <v>10189.14</v>
      </c>
      <c r="E9" s="31">
        <v>0</v>
      </c>
      <c r="F9" s="31">
        <v>23774.65</v>
      </c>
      <c r="G9" s="31">
        <v>23774.65</v>
      </c>
      <c r="H9" s="31">
        <v>0</v>
      </c>
      <c r="I9" s="31">
        <v>0</v>
      </c>
      <c r="J9" s="31">
        <v>0</v>
      </c>
      <c r="K9" s="31">
        <v>0</v>
      </c>
      <c r="L9" s="31">
        <f>Table335671315[[#This Row],[TASK 4 TOTAL]]</f>
        <v>14555.91</v>
      </c>
      <c r="M9" s="31">
        <v>5871.85</v>
      </c>
      <c r="N9" s="31">
        <v>8684.06</v>
      </c>
      <c r="O9" s="31">
        <f>Table335671315[[#This Row],[TASK 4 ELPAC Subtotal]]+Table335671315[[#This Row],[TASK 4 CAASPP Subtotal]]</f>
        <v>14555.91</v>
      </c>
      <c r="P9" s="37">
        <f>Table335671315[[#This Row],[TASK 1 Total]]+Table335671315[[#This Row],[TASK 2 Total]]+Table335671315[[#This Row],[TASK 4 TOTAL]]</f>
        <v>48519.7</v>
      </c>
      <c r="R9" s="45"/>
      <c r="S9" s="50"/>
    </row>
    <row r="10" spans="1:19" ht="22.15" customHeight="1" x14ac:dyDescent="0.35">
      <c r="A10" s="48" t="s">
        <v>44</v>
      </c>
      <c r="B10" s="31">
        <v>0</v>
      </c>
      <c r="C10" s="31">
        <v>14915.72</v>
      </c>
      <c r="D10" s="31">
        <v>14915.72</v>
      </c>
      <c r="E10" s="31">
        <v>0</v>
      </c>
      <c r="F10" s="31">
        <v>34803.35</v>
      </c>
      <c r="G10" s="31">
        <v>34803.35</v>
      </c>
      <c r="H10" s="31">
        <v>0</v>
      </c>
      <c r="I10" s="31">
        <v>0</v>
      </c>
      <c r="J10" s="31">
        <v>0</v>
      </c>
      <c r="K10" s="31">
        <v>0</v>
      </c>
      <c r="L10" s="31">
        <f>Table335671315[[#This Row],[TASK 4 TOTAL]]</f>
        <v>21308.18</v>
      </c>
      <c r="M10" s="31">
        <v>8595.7199999999993</v>
      </c>
      <c r="N10" s="31">
        <v>12712.46</v>
      </c>
      <c r="O10" s="31">
        <f>Table335671315[[#This Row],[TASK 4 ELPAC Subtotal]]+Table335671315[[#This Row],[TASK 4 CAASPP Subtotal]]</f>
        <v>21308.18</v>
      </c>
      <c r="P10" s="35">
        <f>Table335671315[[#This Row],[TASK 1 Total]]+Table335671315[[#This Row],[TASK 2 Total]]+Table335671315[[#This Row],[TASK 4 TOTAL]]</f>
        <v>71027.25</v>
      </c>
      <c r="R10" s="45"/>
      <c r="S10" s="50"/>
    </row>
    <row r="11" spans="1:19" s="2" customFormat="1" ht="22.15" customHeight="1" x14ac:dyDescent="0.35">
      <c r="A11" s="11" t="s">
        <v>45</v>
      </c>
      <c r="B11" s="38">
        <v>0</v>
      </c>
      <c r="C11" s="38">
        <v>79002.23</v>
      </c>
      <c r="D11" s="38">
        <v>79002.23</v>
      </c>
      <c r="E11" s="38">
        <v>0</v>
      </c>
      <c r="F11" s="38">
        <v>184338.53</v>
      </c>
      <c r="G11" s="38">
        <v>184338.53</v>
      </c>
      <c r="H11" s="31">
        <v>0</v>
      </c>
      <c r="I11" s="31">
        <v>0</v>
      </c>
      <c r="J11" s="38">
        <v>0</v>
      </c>
      <c r="K11" s="31">
        <v>0</v>
      </c>
      <c r="L11" s="38">
        <f>SUBTOTAL(109,L5:L10)</f>
        <v>112860.32999999999</v>
      </c>
      <c r="M11" s="38">
        <f>SUBTOTAL(109,M5:M10)</f>
        <v>45527.86</v>
      </c>
      <c r="N11" s="38">
        <f>SUBTOTAL(109,N5:N10)</f>
        <v>67332.47</v>
      </c>
      <c r="O11" s="38">
        <f>SUBTOTAL(109,O5:O10)</f>
        <v>112860.32999999999</v>
      </c>
      <c r="P11" s="37">
        <f>Table335671315[[#This Row],[TASK 1 Total]]+Table335671315[[#This Row],[TASK 2 Total]]+Table335671315[[#This Row],[TASK 4 TOTAL]]</f>
        <v>376201.08999999997</v>
      </c>
      <c r="R11" s="1"/>
      <c r="S11" s="50"/>
    </row>
    <row r="12" spans="1:19" ht="22.15" customHeight="1" x14ac:dyDescent="0.35">
      <c r="A12" s="17" t="s">
        <v>39</v>
      </c>
      <c r="B12" s="31">
        <v>0</v>
      </c>
      <c r="C12" s="31">
        <v>6044.14</v>
      </c>
      <c r="D12" s="31">
        <v>6044.14</v>
      </c>
      <c r="E12" s="31">
        <v>0</v>
      </c>
      <c r="F12" s="31">
        <v>14103</v>
      </c>
      <c r="G12" s="31">
        <v>14103</v>
      </c>
      <c r="H12" s="31">
        <v>0</v>
      </c>
      <c r="I12" s="31">
        <v>0</v>
      </c>
      <c r="J12" s="31">
        <v>0</v>
      </c>
      <c r="K12" s="31">
        <v>0</v>
      </c>
      <c r="L12" s="31">
        <f>Table335671315[[#This Row],[TASK 4 TOTAL]]</f>
        <v>8634.49</v>
      </c>
      <c r="M12" s="31">
        <v>3483.15</v>
      </c>
      <c r="N12" s="31">
        <v>5151.34</v>
      </c>
      <c r="O12" s="31">
        <f>Table335671315[[#This Row],[TASK 4 ELPAC Subtotal]]+Table335671315[[#This Row],[TASK 4 CAASPP Subtotal]]</f>
        <v>8634.49</v>
      </c>
      <c r="P12" s="35">
        <f>Table335671315[[#This Row],[TASK 1 Total]]+Table335671315[[#This Row],[TASK 2 Total]]+Table335671315[[#This Row],[TASK 4 TOTAL]]</f>
        <v>28781.629999999997</v>
      </c>
      <c r="S12" s="50"/>
    </row>
    <row r="13" spans="1:19" ht="22.15" customHeight="1" x14ac:dyDescent="0.35">
      <c r="A13" s="17" t="s">
        <v>40</v>
      </c>
      <c r="B13" s="31">
        <v>0</v>
      </c>
      <c r="C13" s="31">
        <v>11752.67</v>
      </c>
      <c r="D13" s="31">
        <v>11752.67</v>
      </c>
      <c r="E13" s="31">
        <v>0</v>
      </c>
      <c r="F13" s="31">
        <v>27422.9</v>
      </c>
      <c r="G13" s="31">
        <v>27422.9</v>
      </c>
      <c r="H13" s="31">
        <v>0</v>
      </c>
      <c r="I13" s="31">
        <v>0</v>
      </c>
      <c r="J13" s="31">
        <v>0</v>
      </c>
      <c r="K13" s="31">
        <v>0</v>
      </c>
      <c r="L13" s="31">
        <f>Table335671315[[#This Row],[TASK 4 TOTAL]]</f>
        <v>16789.53</v>
      </c>
      <c r="M13" s="31">
        <v>6772.9</v>
      </c>
      <c r="N13" s="31">
        <v>10016.629999999999</v>
      </c>
      <c r="O13" s="31">
        <f>Table335671315[[#This Row],[TASK 4 ELPAC Subtotal]]+Table335671315[[#This Row],[TASK 4 CAASPP Subtotal]]</f>
        <v>16789.53</v>
      </c>
      <c r="P13" s="37">
        <f>Table335671315[[#This Row],[TASK 1 Total]]+Table335671315[[#This Row],[TASK 2 Total]]+Table335671315[[#This Row],[TASK 4 TOTAL]]</f>
        <v>55965.1</v>
      </c>
      <c r="S13" s="50"/>
    </row>
    <row r="14" spans="1:19" ht="22.15" customHeight="1" x14ac:dyDescent="0.35">
      <c r="A14" s="17" t="s">
        <v>41</v>
      </c>
      <c r="B14" s="31">
        <v>0</v>
      </c>
      <c r="C14" s="31">
        <v>5720.04</v>
      </c>
      <c r="D14" s="31">
        <v>5720.04</v>
      </c>
      <c r="E14" s="31">
        <v>0</v>
      </c>
      <c r="F14" s="31">
        <v>13346.75</v>
      </c>
      <c r="G14" s="31">
        <v>13346.75</v>
      </c>
      <c r="H14" s="31">
        <v>0</v>
      </c>
      <c r="I14" s="31">
        <v>0</v>
      </c>
      <c r="J14" s="31">
        <v>0</v>
      </c>
      <c r="K14" s="31">
        <v>0</v>
      </c>
      <c r="L14" s="31">
        <f>Table335671315[[#This Row],[TASK 4 TOTAL]]</f>
        <v>8171.49</v>
      </c>
      <c r="M14" s="31">
        <v>3296.38</v>
      </c>
      <c r="N14" s="31">
        <v>4875.1099999999997</v>
      </c>
      <c r="O14" s="31">
        <f>Table335671315[[#This Row],[TASK 4 ELPAC Subtotal]]+Table335671315[[#This Row],[TASK 4 CAASPP Subtotal]]</f>
        <v>8171.49</v>
      </c>
      <c r="P14" s="35">
        <f>Table335671315[[#This Row],[TASK 1 Total]]+Table335671315[[#This Row],[TASK 2 Total]]+Table335671315[[#This Row],[TASK 4 TOTAL]]</f>
        <v>27238.28</v>
      </c>
      <c r="S14" s="50"/>
    </row>
    <row r="15" spans="1:19" ht="22.15" customHeight="1" x14ac:dyDescent="0.35">
      <c r="A15" s="17" t="s">
        <v>42</v>
      </c>
      <c r="B15" s="31">
        <v>0</v>
      </c>
      <c r="C15" s="31">
        <v>6126.7</v>
      </c>
      <c r="D15" s="31">
        <v>6126.7</v>
      </c>
      <c r="E15" s="31">
        <v>0</v>
      </c>
      <c r="F15" s="31">
        <v>14295.63</v>
      </c>
      <c r="G15" s="31">
        <v>14295.63</v>
      </c>
      <c r="H15" s="31">
        <v>0</v>
      </c>
      <c r="I15" s="31">
        <v>0</v>
      </c>
      <c r="J15" s="31">
        <v>0</v>
      </c>
      <c r="K15" s="31">
        <v>0</v>
      </c>
      <c r="L15" s="31">
        <f>Table335671315[[#This Row],[TASK 4 TOTAL]]</f>
        <v>8752.43</v>
      </c>
      <c r="M15" s="31">
        <v>3530.73</v>
      </c>
      <c r="N15" s="31">
        <v>5221.7</v>
      </c>
      <c r="O15" s="31">
        <f>Table335671315[[#This Row],[TASK 4 ELPAC Subtotal]]+Table335671315[[#This Row],[TASK 4 CAASPP Subtotal]]</f>
        <v>8752.43</v>
      </c>
      <c r="P15" s="37">
        <f>Table335671315[[#This Row],[TASK 1 Total]]+Table335671315[[#This Row],[TASK 2 Total]]+Table335671315[[#This Row],[TASK 4 TOTAL]]</f>
        <v>29174.76</v>
      </c>
      <c r="S15" s="50"/>
    </row>
    <row r="16" spans="1:19" ht="22.15" customHeight="1" x14ac:dyDescent="0.35">
      <c r="A16" s="17" t="s">
        <v>43</v>
      </c>
      <c r="B16" s="31">
        <v>0</v>
      </c>
      <c r="C16" s="31">
        <v>5604.03</v>
      </c>
      <c r="D16" s="31">
        <v>5604.03</v>
      </c>
      <c r="E16" s="31">
        <v>0</v>
      </c>
      <c r="F16" s="31">
        <v>13076.06</v>
      </c>
      <c r="G16" s="31">
        <v>13076.06</v>
      </c>
      <c r="H16" s="31">
        <v>0</v>
      </c>
      <c r="I16" s="31">
        <v>0</v>
      </c>
      <c r="J16" s="31">
        <v>0</v>
      </c>
      <c r="K16" s="31">
        <v>0</v>
      </c>
      <c r="L16" s="31">
        <f>Table335671315[[#This Row],[TASK 4 TOTAL]]</f>
        <v>8005.75</v>
      </c>
      <c r="M16" s="31">
        <v>3229.52</v>
      </c>
      <c r="N16" s="31">
        <v>4776.2299999999996</v>
      </c>
      <c r="O16" s="31">
        <f>Table335671315[[#This Row],[TASK 4 ELPAC Subtotal]]+Table335671315[[#This Row],[TASK 4 CAASPP Subtotal]]</f>
        <v>8005.75</v>
      </c>
      <c r="P16" s="35">
        <f>Table335671315[[#This Row],[TASK 1 Total]]+Table335671315[[#This Row],[TASK 2 Total]]+Table335671315[[#This Row],[TASK 4 TOTAL]]</f>
        <v>26685.84</v>
      </c>
      <c r="S16" s="50"/>
    </row>
    <row r="17" spans="1:19" ht="22.15" customHeight="1" x14ac:dyDescent="0.35">
      <c r="A17" s="17" t="s">
        <v>44</v>
      </c>
      <c r="B17" s="31">
        <v>0</v>
      </c>
      <c r="C17" s="31">
        <v>8203.65</v>
      </c>
      <c r="D17" s="31">
        <v>8203.65</v>
      </c>
      <c r="E17" s="31">
        <v>0</v>
      </c>
      <c r="F17" s="31">
        <v>19141.849999999999</v>
      </c>
      <c r="G17" s="31">
        <v>19141.849999999999</v>
      </c>
      <c r="H17" s="31">
        <v>0</v>
      </c>
      <c r="I17" s="31">
        <v>0</v>
      </c>
      <c r="J17" s="31">
        <v>0</v>
      </c>
      <c r="K17" s="31">
        <v>0</v>
      </c>
      <c r="L17" s="31">
        <f>Table335671315[[#This Row],[TASK 4 TOTAL]]</f>
        <v>11719.5</v>
      </c>
      <c r="M17" s="31">
        <v>4727.6499999999996</v>
      </c>
      <c r="N17" s="31">
        <v>6991.85</v>
      </c>
      <c r="O17" s="31">
        <f>Table335671315[[#This Row],[TASK 4 ELPAC Subtotal]]+Table335671315[[#This Row],[TASK 4 CAASPP Subtotal]]</f>
        <v>11719.5</v>
      </c>
      <c r="P17" s="37">
        <f>Table335671315[[#This Row],[TASK 1 Total]]+Table335671315[[#This Row],[TASK 2 Total]]+Table335671315[[#This Row],[TASK 4 TOTAL]]</f>
        <v>39065</v>
      </c>
    </row>
    <row r="18" spans="1:19" s="2" customFormat="1" ht="22.15" customHeight="1" x14ac:dyDescent="0.35">
      <c r="A18" s="8" t="s">
        <v>46</v>
      </c>
      <c r="B18" s="32">
        <v>0</v>
      </c>
      <c r="C18" s="32">
        <v>43451.23</v>
      </c>
      <c r="D18" s="32">
        <v>43451.23</v>
      </c>
      <c r="E18" s="32">
        <v>0</v>
      </c>
      <c r="F18" s="32">
        <v>101386.19</v>
      </c>
      <c r="G18" s="32">
        <v>101386.19</v>
      </c>
      <c r="H18" s="31">
        <v>0</v>
      </c>
      <c r="I18" s="31">
        <v>0</v>
      </c>
      <c r="J18" s="32">
        <v>0</v>
      </c>
      <c r="K18" s="31">
        <v>0</v>
      </c>
      <c r="L18" s="32">
        <f t="shared" ref="L18:N18" si="0">SUBTOTAL(109,L12:L17)</f>
        <v>62073.189999999995</v>
      </c>
      <c r="M18" s="32">
        <f t="shared" si="0"/>
        <v>25040.33</v>
      </c>
      <c r="N18" s="32">
        <f t="shared" si="0"/>
        <v>37032.86</v>
      </c>
      <c r="O18" s="32">
        <f>SUBTOTAL(109,O12:O17)</f>
        <v>62073.189999999995</v>
      </c>
      <c r="P18" s="35">
        <f>Table335671315[[#This Row],[TASK 1 Total]]+Table335671315[[#This Row],[TASK 2 Total]]+Table335671315[[#This Row],[TASK 4 TOTAL]]</f>
        <v>206910.61000000002</v>
      </c>
      <c r="R18" s="52"/>
    </row>
    <row r="19" spans="1:19" ht="22.15" customHeight="1" x14ac:dyDescent="0.35">
      <c r="A19" s="17" t="s">
        <v>47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7">
        <f>Table335671315[[#This Row],[TASK 1 Total]]+Table335671315[[#This Row],[TASK 2 Total]]+Table335671315[[#This Row],[TASK 4 TOTAL]]</f>
        <v>0</v>
      </c>
    </row>
    <row r="20" spans="1:19" ht="22.15" customHeight="1" x14ac:dyDescent="0.35">
      <c r="A20" s="8" t="s">
        <v>48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1">
        <v>0</v>
      </c>
      <c r="I20" s="31">
        <v>0</v>
      </c>
      <c r="J20" s="33">
        <v>0</v>
      </c>
      <c r="K20" s="31">
        <v>0</v>
      </c>
      <c r="L20" s="33">
        <v>0</v>
      </c>
      <c r="M20" s="33">
        <v>0</v>
      </c>
      <c r="N20" s="33">
        <v>0</v>
      </c>
      <c r="O20" s="33">
        <v>0</v>
      </c>
      <c r="P20" s="35">
        <f>Table335671315[[#This Row],[TASK 1 Total]]+Table335671315[[#This Row],[TASK 2 Total]]+Table335671315[[#This Row],[TASK 4 TOTAL]]</f>
        <v>0</v>
      </c>
    </row>
    <row r="21" spans="1:19" ht="22.15" customHeight="1" x14ac:dyDescent="0.35">
      <c r="A21" s="17" t="s">
        <v>49</v>
      </c>
      <c r="B21" s="34">
        <v>0</v>
      </c>
      <c r="C21" s="34">
        <v>20154.62</v>
      </c>
      <c r="D21" s="34">
        <v>20154.62</v>
      </c>
      <c r="E21" s="34">
        <v>0</v>
      </c>
      <c r="F21" s="34">
        <v>0</v>
      </c>
      <c r="G21" s="34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7">
        <f>Table335671315[[#This Row],[TASK 1 Total]]+Table335671315[[#This Row],[TASK 2 Total]]+Table335671315[[#This Row],[TASK 4 TOTAL]]</f>
        <v>20154.62</v>
      </c>
    </row>
    <row r="22" spans="1:19" ht="22.15" customHeight="1" x14ac:dyDescent="0.35">
      <c r="A22" s="17" t="s">
        <v>50</v>
      </c>
      <c r="B22" s="31">
        <v>0</v>
      </c>
      <c r="C22" s="31">
        <v>0</v>
      </c>
      <c r="D22" s="31">
        <v>0</v>
      </c>
      <c r="E22" s="34">
        <v>0</v>
      </c>
      <c r="F22" s="31">
        <v>24443.23</v>
      </c>
      <c r="G22" s="31">
        <v>24443.23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5">
        <f>Table335671315[[#This Row],[TASK 1 Total]]+Table335671315[[#This Row],[TASK 2 Total]]+Table335671315[[#This Row],[TASK 4 TOTAL]]</f>
        <v>24443.23</v>
      </c>
    </row>
    <row r="23" spans="1:19" s="2" customFormat="1" ht="22.15" customHeight="1" x14ac:dyDescent="0.35">
      <c r="A23" s="8" t="s">
        <v>51</v>
      </c>
      <c r="B23" s="33">
        <v>0</v>
      </c>
      <c r="C23" s="33">
        <v>20154.62</v>
      </c>
      <c r="D23" s="33">
        <v>20154.62</v>
      </c>
      <c r="E23" s="33">
        <v>0</v>
      </c>
      <c r="F23" s="33">
        <v>24443.23</v>
      </c>
      <c r="G23" s="33">
        <v>24443.23</v>
      </c>
      <c r="H23" s="31">
        <v>0</v>
      </c>
      <c r="I23" s="31">
        <v>0</v>
      </c>
      <c r="J23" s="33">
        <v>0</v>
      </c>
      <c r="K23" s="31">
        <v>0</v>
      </c>
      <c r="L23" s="33">
        <v>0</v>
      </c>
      <c r="M23" s="33">
        <v>0</v>
      </c>
      <c r="N23" s="33">
        <v>0</v>
      </c>
      <c r="O23" s="33">
        <v>0</v>
      </c>
      <c r="P23" s="37">
        <f>Table335671315[[#This Row],[TASK 1 Total]]+Table335671315[[#This Row],[TASK 2 Total]]+Table335671315[[#This Row],[TASK 4 TOTAL]]</f>
        <v>44597.85</v>
      </c>
    </row>
    <row r="24" spans="1:19" s="2" customFormat="1" ht="22.15" customHeight="1" x14ac:dyDescent="0.35">
      <c r="A24" s="18" t="s">
        <v>52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2400</v>
      </c>
      <c r="M24" s="31">
        <v>968.17</v>
      </c>
      <c r="N24" s="31">
        <v>1431.83</v>
      </c>
      <c r="O24" s="31">
        <v>2400</v>
      </c>
      <c r="P24" s="35">
        <f>Table335671315[[#This Row],[TASK 1 Total]]+Table335671315[[#This Row],[TASK 2 Total]]+Table335671315[[#This Row],[TASK 4 TOTAL]]</f>
        <v>2400</v>
      </c>
    </row>
    <row r="25" spans="1:19" s="2" customFormat="1" ht="22.15" customHeight="1" x14ac:dyDescent="0.35">
      <c r="A25" s="8" t="s">
        <v>53</v>
      </c>
      <c r="B25" s="31">
        <v>0</v>
      </c>
      <c r="C25" s="31">
        <v>20154.62</v>
      </c>
      <c r="D25" s="31">
        <v>20154.62</v>
      </c>
      <c r="E25" s="31">
        <v>0</v>
      </c>
      <c r="F25" s="31">
        <v>24443.23</v>
      </c>
      <c r="G25" s="31">
        <v>24443.23</v>
      </c>
      <c r="H25" s="31">
        <v>0</v>
      </c>
      <c r="I25" s="31">
        <v>0</v>
      </c>
      <c r="J25" s="31">
        <v>0</v>
      </c>
      <c r="K25" s="31">
        <v>0</v>
      </c>
      <c r="L25" s="31">
        <v>2400</v>
      </c>
      <c r="M25" s="31">
        <v>968.17</v>
      </c>
      <c r="N25" s="31">
        <v>1431.83</v>
      </c>
      <c r="O25" s="31">
        <v>2400</v>
      </c>
      <c r="P25" s="37">
        <f>Table335671315[[#This Row],[TASK 1 Total]]+Table335671315[[#This Row],[TASK 2 Total]]+Table335671315[[#This Row],[TASK 4 TOTAL]]</f>
        <v>46997.85</v>
      </c>
    </row>
    <row r="26" spans="1:19" ht="21.75" customHeight="1" x14ac:dyDescent="0.35">
      <c r="A26" s="8" t="s">
        <v>54</v>
      </c>
      <c r="B26" s="36">
        <v>0</v>
      </c>
      <c r="C26" s="36">
        <v>142608.07999999999</v>
      </c>
      <c r="D26" s="36">
        <v>142608.07999999999</v>
      </c>
      <c r="E26" s="36">
        <v>0</v>
      </c>
      <c r="F26" s="36">
        <v>310167.94999999995</v>
      </c>
      <c r="G26" s="36">
        <v>310167.94999999995</v>
      </c>
      <c r="H26" s="31">
        <v>0</v>
      </c>
      <c r="I26" s="31">
        <v>0</v>
      </c>
      <c r="J26" s="36">
        <v>0</v>
      </c>
      <c r="K26" s="31">
        <v>0</v>
      </c>
      <c r="L26" s="36">
        <v>177333.52</v>
      </c>
      <c r="M26" s="36">
        <v>71536.36</v>
      </c>
      <c r="N26" s="36">
        <v>105797.16</v>
      </c>
      <c r="O26" s="36">
        <v>177333.52</v>
      </c>
      <c r="P26" s="35">
        <f>Table335671315[[#This Row],[TASK 1 Total]]+Table335671315[[#This Row],[TASK 2 Total]]+Table335671315[[#This Row],[TASK 4 TOTAL]]</f>
        <v>630109.54999999993</v>
      </c>
    </row>
    <row r="27" spans="1:19" ht="22.15" customHeight="1" x14ac:dyDescent="0.35">
      <c r="A27" s="7" t="s">
        <v>55</v>
      </c>
      <c r="B27" s="34">
        <v>0</v>
      </c>
      <c r="C27" s="34">
        <v>37078.1008</v>
      </c>
      <c r="D27" s="34">
        <v>37078.1008</v>
      </c>
      <c r="E27" s="34">
        <v>0</v>
      </c>
      <c r="F27" s="34">
        <v>80643.666999999987</v>
      </c>
      <c r="G27" s="34">
        <v>80643.666999999987</v>
      </c>
      <c r="H27" s="31">
        <v>0</v>
      </c>
      <c r="I27" s="34">
        <v>0</v>
      </c>
      <c r="J27" s="34">
        <v>0</v>
      </c>
      <c r="K27" s="31">
        <v>0</v>
      </c>
      <c r="L27" s="34">
        <f>Table335671315[[#This Row],[TASK 4 TOTAL]]</f>
        <v>46106.71</v>
      </c>
      <c r="M27" s="34">
        <v>18599.45</v>
      </c>
      <c r="N27" s="34">
        <v>27507.26</v>
      </c>
      <c r="O27" s="34">
        <f>Table335671315[[#This Row],[TASK 4 ELPAC Subtotal]]+Table335671315[[#This Row],[TASK 4 CAASPP Subtotal]]</f>
        <v>46106.71</v>
      </c>
      <c r="P27" s="37">
        <f>Table335671315[[#This Row],[TASK 1 Total]]+Table335671315[[#This Row],[TASK 2 Total]]+Table335671315[[#This Row],[TASK 4 TOTAL]]</f>
        <v>163828.47779999999</v>
      </c>
      <c r="R27" s="46"/>
      <c r="S27" s="45"/>
    </row>
    <row r="28" spans="1:19" ht="22.15" customHeight="1" x14ac:dyDescent="0.35">
      <c r="A28" s="68" t="s">
        <v>56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9550000</v>
      </c>
      <c r="I28" s="56">
        <v>0</v>
      </c>
      <c r="J28" s="56">
        <v>9550000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60">
        <f>J28</f>
        <v>9550000</v>
      </c>
    </row>
    <row r="29" spans="1:19" s="47" customFormat="1" ht="22.4" customHeight="1" x14ac:dyDescent="0.35">
      <c r="A29" s="61" t="s">
        <v>29</v>
      </c>
      <c r="B29" s="62">
        <v>0</v>
      </c>
      <c r="C29" s="62">
        <f>C26+C27+C28</f>
        <v>179686.18079999997</v>
      </c>
      <c r="D29" s="62">
        <f>D26+D27+D28</f>
        <v>179686.18079999997</v>
      </c>
      <c r="E29" s="62">
        <v>0</v>
      </c>
      <c r="F29" s="62">
        <f>F26+F27+F28</f>
        <v>390811.61699999997</v>
      </c>
      <c r="G29" s="62">
        <f>G26+G27+G28</f>
        <v>390811.61699999997</v>
      </c>
      <c r="H29" s="62">
        <f>H26+H27+H28</f>
        <v>9550000</v>
      </c>
      <c r="I29" s="62">
        <v>0</v>
      </c>
      <c r="J29" s="62">
        <f>J26+J27+J28</f>
        <v>9550000</v>
      </c>
      <c r="K29" s="62">
        <v>0</v>
      </c>
      <c r="L29" s="62">
        <f>L26+L27+L28</f>
        <v>223440.22999999998</v>
      </c>
      <c r="M29" s="62">
        <f>SUM(M26:M28)</f>
        <v>90135.81</v>
      </c>
      <c r="N29" s="62">
        <f>SUM(N26:N28)</f>
        <v>133304.42000000001</v>
      </c>
      <c r="O29" s="62">
        <f>O26+O27+O28</f>
        <v>223440.22999999998</v>
      </c>
      <c r="P29" s="33">
        <f>P26+P27+P28</f>
        <v>10343938.027799999</v>
      </c>
      <c r="R29" s="63"/>
      <c r="S29" s="63"/>
    </row>
    <row r="30" spans="1:19" x14ac:dyDescent="0.3">
      <c r="J30" s="58" t="s">
        <v>30</v>
      </c>
      <c r="K30" s="58"/>
      <c r="L30" s="58"/>
    </row>
  </sheetData>
  <printOptions horizontalCentered="1"/>
  <pageMargins left="0.25" right="0.25" top="1" bottom="0.75" header="0.3" footer="0.3"/>
  <pageSetup scale="44" orientation="landscape" r:id="rId1"/>
  <headerFooter scaleWithDoc="0">
    <oddHeader>&amp;Rimab-adad-jan22item01
Attachment 2b
Page &amp;P of 6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0"/>
  <sheetViews>
    <sheetView zoomScaleNormal="100" workbookViewId="0"/>
  </sheetViews>
  <sheetFormatPr defaultColWidth="8.7265625" defaultRowHeight="14" x14ac:dyDescent="0.3"/>
  <cols>
    <col min="1" max="1" width="48.54296875" style="1" customWidth="1"/>
    <col min="2" max="3" width="19.54296875" style="1" customWidth="1"/>
    <col min="4" max="4" width="16.1796875" style="1" bestFit="1" customWidth="1"/>
    <col min="5" max="6" width="16.1796875" style="1" customWidth="1"/>
    <col min="7" max="7" width="16.1796875" style="3" bestFit="1" customWidth="1"/>
    <col min="8" max="8" width="17.1796875" style="3" customWidth="1"/>
    <col min="9" max="9" width="16.1796875" style="3" customWidth="1"/>
    <col min="10" max="10" width="17.26953125" style="3" bestFit="1" customWidth="1"/>
    <col min="11" max="12" width="17.26953125" style="3" customWidth="1"/>
    <col min="13" max="14" width="17.1796875" style="3" customWidth="1"/>
    <col min="15" max="15" width="16.1796875" style="4" bestFit="1" customWidth="1"/>
    <col min="16" max="16" width="18.54296875" style="4" bestFit="1" customWidth="1"/>
    <col min="17" max="17" width="8.7265625" style="1"/>
    <col min="18" max="18" width="19.1796875" style="1" customWidth="1"/>
    <col min="19" max="19" width="16" style="1" customWidth="1"/>
    <col min="20" max="16384" width="8.7265625" style="1"/>
  </cols>
  <sheetData>
    <row r="1" spans="1:19" s="2" customFormat="1" ht="23" x14ac:dyDescent="0.5">
      <c r="A1" s="42" t="s">
        <v>32</v>
      </c>
      <c r="B1" s="42"/>
      <c r="C1" s="42"/>
      <c r="P1" s="5"/>
    </row>
    <row r="2" spans="1:19" s="2" customFormat="1" ht="35" x14ac:dyDescent="0.3">
      <c r="A2" s="16" t="s">
        <v>1</v>
      </c>
      <c r="B2" s="16"/>
      <c r="C2" s="16"/>
      <c r="P2" s="27"/>
      <c r="Q2" s="45"/>
    </row>
    <row r="3" spans="1:19" s="2" customFormat="1" ht="20" x14ac:dyDescent="0.4">
      <c r="A3" s="40" t="s">
        <v>59</v>
      </c>
      <c r="B3" s="40"/>
      <c r="C3" s="4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6"/>
    </row>
    <row r="4" spans="1:19" s="2" customFormat="1" ht="46.5" x14ac:dyDescent="0.3">
      <c r="A4" s="9" t="s">
        <v>34</v>
      </c>
      <c r="B4" s="9" t="s">
        <v>4</v>
      </c>
      <c r="C4" s="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  <c r="I4" s="69" t="s">
        <v>11</v>
      </c>
      <c r="J4" s="69" t="s">
        <v>12</v>
      </c>
      <c r="K4" s="72" t="s">
        <v>13</v>
      </c>
      <c r="L4" s="69" t="s">
        <v>14</v>
      </c>
      <c r="M4" s="69" t="s">
        <v>35</v>
      </c>
      <c r="N4" s="69" t="s">
        <v>36</v>
      </c>
      <c r="O4" s="69" t="s">
        <v>37</v>
      </c>
      <c r="P4" s="10" t="s">
        <v>38</v>
      </c>
    </row>
    <row r="5" spans="1:19" ht="22.15" customHeight="1" x14ac:dyDescent="0.35">
      <c r="A5" s="17" t="s">
        <v>39</v>
      </c>
      <c r="B5" s="31">
        <v>0</v>
      </c>
      <c r="C5" s="31">
        <v>11319.04</v>
      </c>
      <c r="D5" s="31">
        <v>11319.04</v>
      </c>
      <c r="E5" s="31">
        <v>0</v>
      </c>
      <c r="F5" s="31">
        <v>26411.08</v>
      </c>
      <c r="G5" s="31">
        <v>26411.08</v>
      </c>
      <c r="H5" s="31">
        <v>0</v>
      </c>
      <c r="I5" s="31">
        <v>0</v>
      </c>
      <c r="J5" s="31">
        <v>0</v>
      </c>
      <c r="K5" s="71">
        <v>0</v>
      </c>
      <c r="L5" s="31">
        <f>Table335671316[[#This Row],[TASK 4 TOTAL]]</f>
        <v>16170.05</v>
      </c>
      <c r="M5" s="31">
        <v>6523</v>
      </c>
      <c r="N5" s="31">
        <v>9647.0499999999993</v>
      </c>
      <c r="O5" s="31">
        <f>Table335671316[[#This Row],[TASK 4 ELPAC Subtotal]]+Table335671316[[#This Row],[TASK 4 CAASPP Subtotal]]</f>
        <v>16170.05</v>
      </c>
      <c r="P5" s="37">
        <f>Table335671316[[#This Row],[TASK 1 Total]]+Table335671316[[#This Row],[TASK 2 Total]]+Table335671316[[#This Row],[TASK 4 TOTAL]]</f>
        <v>53900.17</v>
      </c>
      <c r="R5" s="45"/>
      <c r="S5" s="50"/>
    </row>
    <row r="6" spans="1:19" ht="22.15" customHeight="1" x14ac:dyDescent="0.35">
      <c r="A6" s="17" t="s">
        <v>40</v>
      </c>
      <c r="B6" s="31">
        <v>0</v>
      </c>
      <c r="C6" s="31">
        <v>22009.55</v>
      </c>
      <c r="D6" s="31">
        <v>22009.55</v>
      </c>
      <c r="E6" s="31">
        <v>0</v>
      </c>
      <c r="F6" s="31">
        <v>51355.62</v>
      </c>
      <c r="G6" s="31">
        <v>51355.62</v>
      </c>
      <c r="H6" s="31">
        <v>0</v>
      </c>
      <c r="I6" s="31">
        <v>0</v>
      </c>
      <c r="J6" s="31">
        <v>0</v>
      </c>
      <c r="K6" s="31">
        <v>0</v>
      </c>
      <c r="L6" s="31">
        <f>Table335671316[[#This Row],[TASK 4 TOTAL]]</f>
        <v>31442.21</v>
      </c>
      <c r="M6" s="31">
        <v>12683.79</v>
      </c>
      <c r="N6" s="31">
        <v>18758.419999999998</v>
      </c>
      <c r="O6" s="31">
        <f>Table335671316[[#This Row],[TASK 4 ELPAC Subtotal]]+Table335671316[[#This Row],[TASK 4 CAASPP Subtotal]]</f>
        <v>31442.21</v>
      </c>
      <c r="P6" s="35">
        <f>Table335671316[[#This Row],[TASK 1 Total]]+Table335671316[[#This Row],[TASK 2 Total]]+Table335671316[[#This Row],[TASK 4 TOTAL]]</f>
        <v>104807.38</v>
      </c>
      <c r="R6" s="45"/>
      <c r="S6" s="50"/>
    </row>
    <row r="7" spans="1:19" ht="22.15" customHeight="1" x14ac:dyDescent="0.35">
      <c r="A7" s="17" t="s">
        <v>41</v>
      </c>
      <c r="B7" s="31">
        <v>0</v>
      </c>
      <c r="C7" s="31">
        <v>10712.07</v>
      </c>
      <c r="D7" s="31">
        <v>10712.07</v>
      </c>
      <c r="E7" s="31">
        <v>0</v>
      </c>
      <c r="F7" s="31">
        <v>24994.83</v>
      </c>
      <c r="G7" s="31">
        <v>24994.83</v>
      </c>
      <c r="H7" s="31">
        <v>0</v>
      </c>
      <c r="I7" s="31">
        <v>0</v>
      </c>
      <c r="J7" s="31">
        <v>0</v>
      </c>
      <c r="K7" s="31">
        <v>0</v>
      </c>
      <c r="L7" s="31">
        <f>Table335671316[[#This Row],[TASK 4 TOTAL]]</f>
        <v>15302.95</v>
      </c>
      <c r="M7" s="31">
        <v>6173.21</v>
      </c>
      <c r="N7" s="31">
        <v>9129.74</v>
      </c>
      <c r="O7" s="31">
        <f>Table335671316[[#This Row],[TASK 4 ELPAC Subtotal]]+Table335671316[[#This Row],[TASK 4 CAASPP Subtotal]]</f>
        <v>15302.95</v>
      </c>
      <c r="P7" s="37">
        <f>Table335671316[[#This Row],[TASK 1 Total]]+Table335671316[[#This Row],[TASK 2 Total]]+Table335671316[[#This Row],[TASK 4 TOTAL]]</f>
        <v>51009.850000000006</v>
      </c>
      <c r="R7" s="45"/>
      <c r="S7" s="50"/>
    </row>
    <row r="8" spans="1:19" ht="22.15" customHeight="1" x14ac:dyDescent="0.35">
      <c r="A8" s="17" t="s">
        <v>42</v>
      </c>
      <c r="B8" s="31">
        <v>0</v>
      </c>
      <c r="C8" s="31">
        <v>11473.63</v>
      </c>
      <c r="D8" s="31">
        <v>11473.63</v>
      </c>
      <c r="E8" s="31">
        <v>0</v>
      </c>
      <c r="F8" s="31">
        <v>26771.81</v>
      </c>
      <c r="G8" s="31">
        <v>26771.81</v>
      </c>
      <c r="H8" s="31">
        <v>0</v>
      </c>
      <c r="I8" s="31">
        <v>0</v>
      </c>
      <c r="J8" s="31">
        <v>0</v>
      </c>
      <c r="K8" s="31">
        <v>0</v>
      </c>
      <c r="L8" s="31">
        <f>Table335671316[[#This Row],[TASK 4 TOTAL]]</f>
        <v>16390.900000000001</v>
      </c>
      <c r="M8" s="31">
        <v>6612.09</v>
      </c>
      <c r="N8" s="31">
        <v>9778.81</v>
      </c>
      <c r="O8" s="31">
        <f>Table335671316[[#This Row],[TASK 4 ELPAC Subtotal]]+Table335671316[[#This Row],[TASK 4 CAASPP Subtotal]]</f>
        <v>16390.900000000001</v>
      </c>
      <c r="P8" s="35">
        <f>Table335671316[[#This Row],[TASK 1 Total]]+Table335671316[[#This Row],[TASK 2 Total]]+Table335671316[[#This Row],[TASK 4 TOTAL]]</f>
        <v>54636.340000000004</v>
      </c>
      <c r="R8" s="45"/>
      <c r="S8" s="50"/>
    </row>
    <row r="9" spans="1:19" ht="22.15" customHeight="1" x14ac:dyDescent="0.35">
      <c r="A9" s="17" t="s">
        <v>43</v>
      </c>
      <c r="B9" s="31">
        <v>0</v>
      </c>
      <c r="C9" s="31">
        <v>10494.81</v>
      </c>
      <c r="D9" s="31">
        <v>10494.81</v>
      </c>
      <c r="E9" s="31">
        <v>0</v>
      </c>
      <c r="F9" s="31">
        <v>24487.89</v>
      </c>
      <c r="G9" s="31">
        <v>24487.89</v>
      </c>
      <c r="H9" s="31">
        <v>0</v>
      </c>
      <c r="I9" s="31">
        <v>0</v>
      </c>
      <c r="J9" s="31">
        <v>0</v>
      </c>
      <c r="K9" s="31">
        <v>0</v>
      </c>
      <c r="L9" s="31">
        <f>Table335671316[[#This Row],[TASK 4 TOTAL]]</f>
        <v>14992.59</v>
      </c>
      <c r="M9" s="31">
        <v>6048.01</v>
      </c>
      <c r="N9" s="31">
        <v>8944.58</v>
      </c>
      <c r="O9" s="31">
        <f>Table335671316[[#This Row],[TASK 4 ELPAC Subtotal]]+Table335671316[[#This Row],[TASK 4 CAASPP Subtotal]]</f>
        <v>14992.59</v>
      </c>
      <c r="P9" s="37">
        <f>Table335671316[[#This Row],[TASK 1 Total]]+Table335671316[[#This Row],[TASK 2 Total]]+Table335671316[[#This Row],[TASK 4 TOTAL]]</f>
        <v>49975.289999999994</v>
      </c>
      <c r="R9" s="45"/>
      <c r="S9" s="50"/>
    </row>
    <row r="10" spans="1:19" ht="22.15" customHeight="1" x14ac:dyDescent="0.35">
      <c r="A10" s="48" t="s">
        <v>44</v>
      </c>
      <c r="B10" s="31">
        <v>0</v>
      </c>
      <c r="C10" s="31">
        <v>15363.2</v>
      </c>
      <c r="D10" s="31">
        <v>15363.2</v>
      </c>
      <c r="E10" s="31">
        <v>0</v>
      </c>
      <c r="F10" s="31">
        <v>35847.46</v>
      </c>
      <c r="G10" s="31">
        <v>35847.46</v>
      </c>
      <c r="H10" s="31">
        <v>0</v>
      </c>
      <c r="I10" s="31">
        <v>0</v>
      </c>
      <c r="J10" s="31">
        <v>0</v>
      </c>
      <c r="K10" s="31">
        <v>0</v>
      </c>
      <c r="L10" s="31">
        <f>Table335671316[[#This Row],[TASK 4 TOTAL]]</f>
        <v>21947.42</v>
      </c>
      <c r="M10" s="31">
        <v>8853.59</v>
      </c>
      <c r="N10" s="31">
        <v>13093.83</v>
      </c>
      <c r="O10" s="31">
        <f>Table335671316[[#This Row],[TASK 4 ELPAC Subtotal]]+Table335671316[[#This Row],[TASK 4 CAASPP Subtotal]]</f>
        <v>21947.42</v>
      </c>
      <c r="P10" s="35">
        <f>Table335671316[[#This Row],[TASK 1 Total]]+Table335671316[[#This Row],[TASK 2 Total]]+Table335671316[[#This Row],[TASK 4 TOTAL]]</f>
        <v>73158.080000000002</v>
      </c>
      <c r="R10" s="45"/>
      <c r="S10" s="50"/>
    </row>
    <row r="11" spans="1:19" s="2" customFormat="1" ht="22.15" customHeight="1" x14ac:dyDescent="0.35">
      <c r="A11" s="11" t="s">
        <v>45</v>
      </c>
      <c r="B11" s="31">
        <v>0</v>
      </c>
      <c r="C11" s="38">
        <v>81372.299999999988</v>
      </c>
      <c r="D11" s="38">
        <v>81372.299999999988</v>
      </c>
      <c r="E11" s="31">
        <v>0</v>
      </c>
      <c r="F11" s="38">
        <v>189868.69</v>
      </c>
      <c r="G11" s="38">
        <v>189868.69</v>
      </c>
      <c r="H11" s="31">
        <v>0</v>
      </c>
      <c r="I11" s="31">
        <v>0</v>
      </c>
      <c r="J11" s="38">
        <v>0</v>
      </c>
      <c r="K11" s="31">
        <v>0</v>
      </c>
      <c r="L11" s="38">
        <f>SUBTOTAL(109,L5:L10)</f>
        <v>116246.11999999998</v>
      </c>
      <c r="M11" s="38">
        <f t="shared" ref="M11:O11" si="0">SUBTOTAL(109,M5:M10)</f>
        <v>46893.69</v>
      </c>
      <c r="N11" s="38">
        <f t="shared" si="0"/>
        <v>69352.429999999993</v>
      </c>
      <c r="O11" s="38">
        <f t="shared" si="0"/>
        <v>116246.11999999998</v>
      </c>
      <c r="P11" s="37">
        <f>Table335671316[[#This Row],[TASK 1 Total]]+Table335671316[[#This Row],[TASK 2 Total]]+Table335671316[[#This Row],[TASK 4 TOTAL]]</f>
        <v>387487.11</v>
      </c>
      <c r="R11" s="1"/>
      <c r="S11" s="50"/>
    </row>
    <row r="12" spans="1:19" ht="22.15" customHeight="1" x14ac:dyDescent="0.35">
      <c r="A12" s="17" t="s">
        <v>39</v>
      </c>
      <c r="B12" s="31">
        <v>0</v>
      </c>
      <c r="C12" s="31">
        <v>6225.47</v>
      </c>
      <c r="D12" s="31">
        <v>6225.47</v>
      </c>
      <c r="E12" s="31">
        <v>0</v>
      </c>
      <c r="F12" s="31">
        <v>14526.09</v>
      </c>
      <c r="G12" s="31">
        <v>14526.09</v>
      </c>
      <c r="H12" s="31">
        <v>0</v>
      </c>
      <c r="I12" s="31">
        <v>0</v>
      </c>
      <c r="J12" s="31">
        <v>0</v>
      </c>
      <c r="K12" s="31">
        <v>0</v>
      </c>
      <c r="L12" s="31">
        <f>Table335671316[[#This Row],[TASK 4 TOTAL]]</f>
        <v>8893.5300000000007</v>
      </c>
      <c r="M12" s="31">
        <v>3587.65</v>
      </c>
      <c r="N12" s="31">
        <v>5305.88</v>
      </c>
      <c r="O12" s="31">
        <f>Table335671316[[#This Row],[TASK 4 ELPAC Subtotal]]+Table335671316[[#This Row],[TASK 4 CAASPP Subtotal]]</f>
        <v>8893.5300000000007</v>
      </c>
      <c r="P12" s="35">
        <f>Table335671316[[#This Row],[TASK 1 Total]]+Table335671316[[#This Row],[TASK 2 Total]]+Table335671316[[#This Row],[TASK 4 TOTAL]]</f>
        <v>29645.090000000004</v>
      </c>
      <c r="S12" s="50"/>
    </row>
    <row r="13" spans="1:19" ht="22.15" customHeight="1" x14ac:dyDescent="0.35">
      <c r="A13" s="17" t="s">
        <v>40</v>
      </c>
      <c r="B13" s="31">
        <v>0</v>
      </c>
      <c r="C13" s="31">
        <v>12105.25</v>
      </c>
      <c r="D13" s="31">
        <v>12105.25</v>
      </c>
      <c r="E13" s="31">
        <v>0</v>
      </c>
      <c r="F13" s="31">
        <v>28245.59</v>
      </c>
      <c r="G13" s="31">
        <v>28245.59</v>
      </c>
      <c r="H13" s="31">
        <v>0</v>
      </c>
      <c r="I13" s="31">
        <v>0</v>
      </c>
      <c r="J13" s="31">
        <v>0</v>
      </c>
      <c r="K13" s="31">
        <v>0</v>
      </c>
      <c r="L13" s="31">
        <f>Table335671316[[#This Row],[TASK 4 TOTAL]]</f>
        <v>17293.21</v>
      </c>
      <c r="M13" s="31">
        <v>6976.08</v>
      </c>
      <c r="N13" s="31">
        <v>10317.129999999999</v>
      </c>
      <c r="O13" s="31">
        <f>Table335671316[[#This Row],[TASK 4 ELPAC Subtotal]]+Table335671316[[#This Row],[TASK 4 CAASPP Subtotal]]</f>
        <v>17293.21</v>
      </c>
      <c r="P13" s="37">
        <f>Table335671316[[#This Row],[TASK 1 Total]]+Table335671316[[#This Row],[TASK 2 Total]]+Table335671316[[#This Row],[TASK 4 TOTAL]]</f>
        <v>57644.049999999996</v>
      </c>
      <c r="S13" s="50"/>
    </row>
    <row r="14" spans="1:19" ht="22.15" customHeight="1" x14ac:dyDescent="0.35">
      <c r="A14" s="17" t="s">
        <v>41</v>
      </c>
      <c r="B14" s="31">
        <v>0</v>
      </c>
      <c r="C14" s="31">
        <v>5891.64</v>
      </c>
      <c r="D14" s="31">
        <v>5891.64</v>
      </c>
      <c r="E14" s="31">
        <v>0</v>
      </c>
      <c r="F14" s="31">
        <v>13747.16</v>
      </c>
      <c r="G14" s="31">
        <v>13747.16</v>
      </c>
      <c r="H14" s="31">
        <v>0</v>
      </c>
      <c r="I14" s="31">
        <v>0</v>
      </c>
      <c r="J14" s="31">
        <v>0</v>
      </c>
      <c r="K14" s="31">
        <v>0</v>
      </c>
      <c r="L14" s="31">
        <f>Table335671316[[#This Row],[TASK 4 TOTAL]]</f>
        <v>8416.6299999999992</v>
      </c>
      <c r="M14" s="31">
        <v>3395.27</v>
      </c>
      <c r="N14" s="31">
        <v>5021.3599999999997</v>
      </c>
      <c r="O14" s="31">
        <f>Table335671316[[#This Row],[TASK 4 ELPAC Subtotal]]+Table335671316[[#This Row],[TASK 4 CAASPP Subtotal]]</f>
        <v>8416.6299999999992</v>
      </c>
      <c r="P14" s="35">
        <f>Table335671316[[#This Row],[TASK 1 Total]]+Table335671316[[#This Row],[TASK 2 Total]]+Table335671316[[#This Row],[TASK 4 TOTAL]]</f>
        <v>28055.43</v>
      </c>
      <c r="S14" s="50"/>
    </row>
    <row r="15" spans="1:19" ht="22.15" customHeight="1" x14ac:dyDescent="0.35">
      <c r="A15" s="17" t="s">
        <v>42</v>
      </c>
      <c r="B15" s="31">
        <v>0</v>
      </c>
      <c r="C15" s="31">
        <v>6310.5</v>
      </c>
      <c r="D15" s="31">
        <v>6310.5</v>
      </c>
      <c r="E15" s="31">
        <v>0</v>
      </c>
      <c r="F15" s="31">
        <v>14724.5</v>
      </c>
      <c r="G15" s="31">
        <v>14724.5</v>
      </c>
      <c r="H15" s="31">
        <v>0</v>
      </c>
      <c r="I15" s="31">
        <v>0</v>
      </c>
      <c r="J15" s="31">
        <v>0</v>
      </c>
      <c r="K15" s="31">
        <v>0</v>
      </c>
      <c r="L15" s="31">
        <f>Table335671316[[#This Row],[TASK 4 TOTAL]]</f>
        <v>9015</v>
      </c>
      <c r="M15" s="31">
        <v>3636.65</v>
      </c>
      <c r="N15" s="31">
        <v>5378.35</v>
      </c>
      <c r="O15" s="31">
        <f>Table335671316[[#This Row],[TASK 4 ELPAC Subtotal]]+Table335671316[[#This Row],[TASK 4 CAASPP Subtotal]]</f>
        <v>9015</v>
      </c>
      <c r="P15" s="37">
        <f>Table335671316[[#This Row],[TASK 1 Total]]+Table335671316[[#This Row],[TASK 2 Total]]+Table335671316[[#This Row],[TASK 4 TOTAL]]</f>
        <v>30050</v>
      </c>
      <c r="S15" s="50"/>
    </row>
    <row r="16" spans="1:19" ht="22.15" customHeight="1" x14ac:dyDescent="0.35">
      <c r="A16" s="17" t="s">
        <v>43</v>
      </c>
      <c r="B16" s="31">
        <v>0</v>
      </c>
      <c r="C16" s="31">
        <v>5772.15</v>
      </c>
      <c r="D16" s="31">
        <v>5772.15</v>
      </c>
      <c r="E16" s="31">
        <v>0</v>
      </c>
      <c r="F16" s="31">
        <v>13468.34</v>
      </c>
      <c r="G16" s="31">
        <v>13468.34</v>
      </c>
      <c r="H16" s="31">
        <v>0</v>
      </c>
      <c r="I16" s="31">
        <v>0</v>
      </c>
      <c r="J16" s="31">
        <v>0</v>
      </c>
      <c r="K16" s="31">
        <v>0</v>
      </c>
      <c r="L16" s="31">
        <f>Table335671316[[#This Row],[TASK 4 TOTAL]]</f>
        <v>8245.93</v>
      </c>
      <c r="M16" s="31">
        <v>3326.41</v>
      </c>
      <c r="N16" s="31">
        <v>4919.5200000000004</v>
      </c>
      <c r="O16" s="31">
        <f>Table335671316[[#This Row],[TASK 4 ELPAC Subtotal]]+Table335671316[[#This Row],[TASK 4 CAASPP Subtotal]]</f>
        <v>8245.93</v>
      </c>
      <c r="P16" s="35">
        <f>Table335671316[[#This Row],[TASK 1 Total]]+Table335671316[[#This Row],[TASK 2 Total]]+Table335671316[[#This Row],[TASK 4 TOTAL]]</f>
        <v>27486.42</v>
      </c>
      <c r="S16" s="50"/>
    </row>
    <row r="17" spans="1:19" ht="22.15" customHeight="1" x14ac:dyDescent="0.35">
      <c r="A17" s="17" t="s">
        <v>44</v>
      </c>
      <c r="B17" s="31">
        <v>0</v>
      </c>
      <c r="C17" s="31">
        <v>8449.76</v>
      </c>
      <c r="D17" s="31">
        <v>8449.76</v>
      </c>
      <c r="E17" s="31">
        <v>0</v>
      </c>
      <c r="F17" s="31">
        <v>19716.099999999999</v>
      </c>
      <c r="G17" s="31">
        <v>19716.099999999999</v>
      </c>
      <c r="H17" s="31">
        <v>0</v>
      </c>
      <c r="I17" s="31">
        <v>0</v>
      </c>
      <c r="J17" s="31">
        <v>0</v>
      </c>
      <c r="K17" s="31">
        <v>0</v>
      </c>
      <c r="L17" s="31">
        <f>Table335671316[[#This Row],[TASK 4 TOTAL]]</f>
        <v>12071.08</v>
      </c>
      <c r="M17" s="31">
        <v>4869.47</v>
      </c>
      <c r="N17" s="31">
        <v>7201.61</v>
      </c>
      <c r="O17" s="31">
        <f>Table335671316[[#This Row],[TASK 4 ELPAC Subtotal]]+Table335671316[[#This Row],[TASK 4 CAASPP Subtotal]]</f>
        <v>12071.08</v>
      </c>
      <c r="P17" s="37">
        <f>Table335671316[[#This Row],[TASK 1 Total]]+Table335671316[[#This Row],[TASK 2 Total]]+Table335671316[[#This Row],[TASK 4 TOTAL]]</f>
        <v>40236.94</v>
      </c>
    </row>
    <row r="18" spans="1:19" s="2" customFormat="1" ht="22.15" customHeight="1" x14ac:dyDescent="0.35">
      <c r="A18" s="8" t="s">
        <v>46</v>
      </c>
      <c r="B18" s="31">
        <v>0</v>
      </c>
      <c r="C18" s="32">
        <v>44754.770000000004</v>
      </c>
      <c r="D18" s="32">
        <v>44754.770000000004</v>
      </c>
      <c r="E18" s="31">
        <v>0</v>
      </c>
      <c r="F18" s="32">
        <v>104427.78</v>
      </c>
      <c r="G18" s="32">
        <v>104427.78</v>
      </c>
      <c r="H18" s="31">
        <v>0</v>
      </c>
      <c r="I18" s="31">
        <v>0</v>
      </c>
      <c r="J18" s="32">
        <v>0</v>
      </c>
      <c r="K18" s="31">
        <v>0</v>
      </c>
      <c r="L18" s="32">
        <f t="shared" ref="L18:N18" si="1">SUBTOTAL(109,L12:L17)</f>
        <v>63935.38</v>
      </c>
      <c r="M18" s="32">
        <f t="shared" si="1"/>
        <v>25791.530000000002</v>
      </c>
      <c r="N18" s="32">
        <f t="shared" si="1"/>
        <v>38143.85</v>
      </c>
      <c r="O18" s="32">
        <f>SUBTOTAL(109,O12:O17)</f>
        <v>63935.38</v>
      </c>
      <c r="P18" s="35">
        <f>Table335671316[[#This Row],[TASK 1 Total]]+Table335671316[[#This Row],[TASK 2 Total]]+Table335671316[[#This Row],[TASK 4 TOTAL]]</f>
        <v>213117.93</v>
      </c>
      <c r="R18" s="52"/>
    </row>
    <row r="19" spans="1:19" ht="22.15" customHeight="1" x14ac:dyDescent="0.35">
      <c r="A19" s="17" t="s">
        <v>47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7">
        <f>Table335671316[[#This Row],[TASK 1 Total]]+Table335671316[[#This Row],[TASK 2 Total]]+Table335671316[[#This Row],[TASK 4 TOTAL]]</f>
        <v>0</v>
      </c>
    </row>
    <row r="20" spans="1:19" ht="22.15" customHeight="1" x14ac:dyDescent="0.35">
      <c r="A20" s="8" t="s">
        <v>48</v>
      </c>
      <c r="B20" s="31">
        <v>0</v>
      </c>
      <c r="C20" s="33">
        <v>0</v>
      </c>
      <c r="D20" s="33">
        <v>0</v>
      </c>
      <c r="E20" s="31">
        <v>0</v>
      </c>
      <c r="F20" s="33">
        <v>0</v>
      </c>
      <c r="G20" s="33">
        <v>0</v>
      </c>
      <c r="H20" s="31">
        <v>0</v>
      </c>
      <c r="I20" s="31">
        <v>0</v>
      </c>
      <c r="J20" s="33">
        <v>0</v>
      </c>
      <c r="K20" s="31">
        <v>0</v>
      </c>
      <c r="L20" s="33">
        <v>0</v>
      </c>
      <c r="M20" s="33">
        <v>0</v>
      </c>
      <c r="N20" s="33">
        <v>0</v>
      </c>
      <c r="O20" s="33">
        <v>0</v>
      </c>
      <c r="P20" s="35">
        <f>Table335671316[[#This Row],[TASK 1 Total]]+Table335671316[[#This Row],[TASK 2 Total]]+Table335671316[[#This Row],[TASK 4 TOTAL]]</f>
        <v>0</v>
      </c>
    </row>
    <row r="21" spans="1:19" ht="22.15" customHeight="1" x14ac:dyDescent="0.35">
      <c r="A21" s="17" t="s">
        <v>49</v>
      </c>
      <c r="B21" s="31">
        <v>0</v>
      </c>
      <c r="C21" s="34">
        <v>22170.080000000002</v>
      </c>
      <c r="D21" s="34">
        <v>22170.080000000002</v>
      </c>
      <c r="E21" s="31">
        <v>0</v>
      </c>
      <c r="F21" s="34">
        <v>0</v>
      </c>
      <c r="G21" s="34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7">
        <f>Table335671316[[#This Row],[TASK 1 Total]]+Table335671316[[#This Row],[TASK 2 Total]]+Table335671316[[#This Row],[TASK 4 TOTAL]]</f>
        <v>22170.080000000002</v>
      </c>
    </row>
    <row r="22" spans="1:19" ht="22.15" customHeight="1" x14ac:dyDescent="0.35">
      <c r="A22" s="17" t="s">
        <v>50</v>
      </c>
      <c r="B22" s="31">
        <v>0</v>
      </c>
      <c r="C22" s="31">
        <v>0</v>
      </c>
      <c r="D22" s="31">
        <v>0</v>
      </c>
      <c r="E22" s="31">
        <v>0</v>
      </c>
      <c r="F22" s="31">
        <v>26887.56</v>
      </c>
      <c r="G22" s="31">
        <v>26887.56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5">
        <f>Table335671316[[#This Row],[TASK 1 Total]]+Table335671316[[#This Row],[TASK 2 Total]]+Table335671316[[#This Row],[TASK 4 TOTAL]]</f>
        <v>26887.56</v>
      </c>
    </row>
    <row r="23" spans="1:19" s="2" customFormat="1" ht="22.15" customHeight="1" x14ac:dyDescent="0.35">
      <c r="A23" s="8" t="s">
        <v>51</v>
      </c>
      <c r="B23" s="31">
        <v>0</v>
      </c>
      <c r="C23" s="33">
        <v>22170.080000000002</v>
      </c>
      <c r="D23" s="33">
        <v>22170.080000000002</v>
      </c>
      <c r="E23" s="31">
        <v>0</v>
      </c>
      <c r="F23" s="33">
        <v>26887.56</v>
      </c>
      <c r="G23" s="33">
        <v>26887.56</v>
      </c>
      <c r="H23" s="31">
        <v>0</v>
      </c>
      <c r="I23" s="31">
        <v>0</v>
      </c>
      <c r="J23" s="33">
        <v>0</v>
      </c>
      <c r="K23" s="31">
        <v>0</v>
      </c>
      <c r="L23" s="33">
        <v>0</v>
      </c>
      <c r="M23" s="33">
        <v>0</v>
      </c>
      <c r="N23" s="33">
        <v>0</v>
      </c>
      <c r="O23" s="33">
        <v>0</v>
      </c>
      <c r="P23" s="37">
        <f>Table335671316[[#This Row],[TASK 1 Total]]+Table335671316[[#This Row],[TASK 2 Total]]+Table335671316[[#This Row],[TASK 4 TOTAL]]</f>
        <v>49057.64</v>
      </c>
    </row>
    <row r="24" spans="1:19" s="2" customFormat="1" ht="22.15" customHeight="1" x14ac:dyDescent="0.35">
      <c r="A24" s="18" t="s">
        <v>52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2400</v>
      </c>
      <c r="M24" s="31">
        <v>968.17</v>
      </c>
      <c r="N24" s="31">
        <v>1431.83</v>
      </c>
      <c r="O24" s="31">
        <v>2400</v>
      </c>
      <c r="P24" s="35">
        <f>Table335671316[[#This Row],[TASK 1 Total]]+Table335671316[[#This Row],[TASK 2 Total]]+Table335671316[[#This Row],[TASK 4 TOTAL]]</f>
        <v>2400</v>
      </c>
    </row>
    <row r="25" spans="1:19" s="2" customFormat="1" ht="22.15" customHeight="1" x14ac:dyDescent="0.35">
      <c r="A25" s="8" t="s">
        <v>53</v>
      </c>
      <c r="B25" s="31">
        <v>0</v>
      </c>
      <c r="C25" s="31">
        <v>22170.080000000002</v>
      </c>
      <c r="D25" s="31">
        <v>22170.080000000002</v>
      </c>
      <c r="E25" s="31">
        <v>0</v>
      </c>
      <c r="F25" s="31">
        <v>26887.56</v>
      </c>
      <c r="G25" s="31">
        <v>26887.56</v>
      </c>
      <c r="H25" s="31">
        <v>0</v>
      </c>
      <c r="I25" s="31">
        <v>0</v>
      </c>
      <c r="J25" s="31">
        <v>0</v>
      </c>
      <c r="K25" s="31">
        <v>0</v>
      </c>
      <c r="L25" s="31">
        <v>2400</v>
      </c>
      <c r="M25" s="31">
        <v>968.17</v>
      </c>
      <c r="N25" s="31">
        <v>1431.83</v>
      </c>
      <c r="O25" s="31">
        <v>2400</v>
      </c>
      <c r="P25" s="37">
        <f>Table335671316[[#This Row],[TASK 1 Total]]+Table335671316[[#This Row],[TASK 2 Total]]+Table335671316[[#This Row],[TASK 4 TOTAL]]</f>
        <v>51457.64</v>
      </c>
    </row>
    <row r="26" spans="1:19" ht="21.75" customHeight="1" x14ac:dyDescent="0.35">
      <c r="A26" s="8" t="s">
        <v>54</v>
      </c>
      <c r="B26" s="31">
        <v>0</v>
      </c>
      <c r="C26" s="36">
        <v>148297.15</v>
      </c>
      <c r="D26" s="36">
        <v>148297.15</v>
      </c>
      <c r="E26" s="31">
        <v>0</v>
      </c>
      <c r="F26" s="36">
        <v>321184.02999999997</v>
      </c>
      <c r="G26" s="36">
        <v>321184.02999999997</v>
      </c>
      <c r="H26" s="31">
        <v>0</v>
      </c>
      <c r="I26" s="31">
        <v>0</v>
      </c>
      <c r="J26" s="36">
        <v>0</v>
      </c>
      <c r="K26" s="31">
        <v>0</v>
      </c>
      <c r="L26" s="36">
        <v>182581.5</v>
      </c>
      <c r="M26" s="36">
        <v>73653.39</v>
      </c>
      <c r="N26" s="36">
        <v>108928.11</v>
      </c>
      <c r="O26" s="36">
        <v>182581.5</v>
      </c>
      <c r="P26" s="35">
        <f>Table335671316[[#This Row],[TASK 1 Total]]+Table335671316[[#This Row],[TASK 2 Total]]+Table335671316[[#This Row],[TASK 4 TOTAL]]</f>
        <v>652062.67999999993</v>
      </c>
    </row>
    <row r="27" spans="1:19" ht="22.15" customHeight="1" x14ac:dyDescent="0.35">
      <c r="A27" s="7" t="s">
        <v>55</v>
      </c>
      <c r="B27" s="31">
        <v>0</v>
      </c>
      <c r="C27" s="34">
        <v>38557.258999999998</v>
      </c>
      <c r="D27" s="34">
        <v>38557.258999999998</v>
      </c>
      <c r="E27" s="31">
        <v>0</v>
      </c>
      <c r="F27" s="34">
        <v>83507.847799999989</v>
      </c>
      <c r="G27" s="34">
        <v>83507.847799999989</v>
      </c>
      <c r="H27" s="31">
        <v>0</v>
      </c>
      <c r="I27" s="31">
        <v>0</v>
      </c>
      <c r="J27" s="34">
        <v>0</v>
      </c>
      <c r="K27" s="31">
        <v>0</v>
      </c>
      <c r="L27" s="34">
        <f>Table335671316[[#This Row],[TASK 4 TOTAL]]</f>
        <v>47471.19</v>
      </c>
      <c r="M27" s="34">
        <v>19149.88</v>
      </c>
      <c r="N27" s="34">
        <v>28321.31</v>
      </c>
      <c r="O27" s="34">
        <f>Table335671316[[#This Row],[TASK 4 ELPAC Subtotal]]+Table335671316[[#This Row],[TASK 4 CAASPP Subtotal]]</f>
        <v>47471.19</v>
      </c>
      <c r="P27" s="37">
        <f>Table335671316[[#This Row],[TASK 1 Total]]+Table335671316[[#This Row],[TASK 2 Total]]+Table335671316[[#This Row],[TASK 4 TOTAL]]</f>
        <v>169536.29679999998</v>
      </c>
      <c r="R27" s="46"/>
      <c r="S27" s="45"/>
    </row>
    <row r="28" spans="1:19" ht="22.15" customHeight="1" x14ac:dyDescent="0.35">
      <c r="A28" s="68" t="s">
        <v>56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9550000</v>
      </c>
      <c r="I28" s="56">
        <v>0</v>
      </c>
      <c r="J28" s="56">
        <v>9550000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60">
        <f>J28</f>
        <v>9550000</v>
      </c>
    </row>
    <row r="29" spans="1:19" s="47" customFormat="1" ht="22.4" customHeight="1" x14ac:dyDescent="0.35">
      <c r="A29" s="61" t="s">
        <v>29</v>
      </c>
      <c r="B29" s="62">
        <v>0</v>
      </c>
      <c r="C29" s="62">
        <f>C26+C27+C28</f>
        <v>186854.40899999999</v>
      </c>
      <c r="D29" s="62">
        <f>D26+D27+D28</f>
        <v>186854.40899999999</v>
      </c>
      <c r="E29" s="62">
        <v>0</v>
      </c>
      <c r="F29" s="62">
        <f>F26+F27+F28</f>
        <v>404691.87779999996</v>
      </c>
      <c r="G29" s="62">
        <f>G26+G27+G28</f>
        <v>404691.87779999996</v>
      </c>
      <c r="H29" s="62">
        <f>H26+H27+H28</f>
        <v>9550000</v>
      </c>
      <c r="I29" s="62">
        <v>0</v>
      </c>
      <c r="J29" s="62">
        <f>J26+J27+J28</f>
        <v>9550000</v>
      </c>
      <c r="K29" s="62">
        <v>0</v>
      </c>
      <c r="L29" s="62">
        <f>L26+L27+L28</f>
        <v>230052.69</v>
      </c>
      <c r="M29" s="62">
        <f>SUM(M26:M28)</f>
        <v>92803.27</v>
      </c>
      <c r="N29" s="62">
        <f>SUM(N26:N28)</f>
        <v>137249.42000000001</v>
      </c>
      <c r="O29" s="62">
        <f>O26+O27+O28</f>
        <v>230052.69</v>
      </c>
      <c r="P29" s="62">
        <f>P26+P27+P28</f>
        <v>10371598.9768</v>
      </c>
      <c r="R29" s="63"/>
      <c r="S29" s="63"/>
    </row>
    <row r="30" spans="1:19" x14ac:dyDescent="0.3">
      <c r="J30" s="58" t="s">
        <v>30</v>
      </c>
      <c r="K30" s="58"/>
      <c r="L30" s="58"/>
    </row>
  </sheetData>
  <printOptions horizontalCentered="1"/>
  <pageMargins left="0.25" right="0.25" top="1" bottom="0.75" header="0.3" footer="0.3"/>
  <pageSetup scale="43" orientation="landscape" r:id="rId1"/>
  <headerFooter scaleWithDoc="0">
    <oddHeader>&amp;Rimab-adad-jan22item01
Attachment 2b
Page &amp;P of 6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0"/>
  <sheetViews>
    <sheetView zoomScaleNormal="100" workbookViewId="0"/>
  </sheetViews>
  <sheetFormatPr defaultColWidth="8.7265625" defaultRowHeight="14" x14ac:dyDescent="0.3"/>
  <cols>
    <col min="1" max="1" width="48.54296875" style="1" customWidth="1"/>
    <col min="2" max="3" width="16.7265625" style="1" customWidth="1"/>
    <col min="4" max="4" width="16.1796875" style="1" bestFit="1" customWidth="1"/>
    <col min="5" max="6" width="16.1796875" style="1" customWidth="1"/>
    <col min="7" max="7" width="16.1796875" style="3" bestFit="1" customWidth="1"/>
    <col min="8" max="8" width="17.453125" style="3" customWidth="1"/>
    <col min="9" max="9" width="16.1796875" style="3" customWidth="1"/>
    <col min="10" max="10" width="17.26953125" style="3" bestFit="1" customWidth="1"/>
    <col min="11" max="12" width="17.26953125" style="3" customWidth="1"/>
    <col min="13" max="14" width="17.1796875" style="3" customWidth="1"/>
    <col min="15" max="15" width="16.1796875" style="4" bestFit="1" customWidth="1"/>
    <col min="16" max="16" width="18.54296875" style="4" bestFit="1" customWidth="1"/>
    <col min="17" max="17" width="8.7265625" style="1"/>
    <col min="18" max="18" width="14" style="1" customWidth="1"/>
    <col min="19" max="19" width="16" style="1" customWidth="1"/>
    <col min="20" max="16384" width="8.7265625" style="1"/>
  </cols>
  <sheetData>
    <row r="1" spans="1:19" s="2" customFormat="1" ht="23" x14ac:dyDescent="0.5">
      <c r="A1" s="42" t="s">
        <v>32</v>
      </c>
      <c r="B1" s="42"/>
      <c r="C1" s="42"/>
      <c r="P1" s="5"/>
    </row>
    <row r="2" spans="1:19" s="2" customFormat="1" ht="35" x14ac:dyDescent="0.3">
      <c r="A2" s="16" t="s">
        <v>1</v>
      </c>
      <c r="B2" s="16"/>
      <c r="C2" s="16"/>
      <c r="P2" s="27"/>
      <c r="Q2" s="45"/>
    </row>
    <row r="3" spans="1:19" s="2" customFormat="1" ht="20" x14ac:dyDescent="0.4">
      <c r="A3" s="40" t="s">
        <v>60</v>
      </c>
      <c r="B3" s="40"/>
      <c r="C3" s="4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6"/>
    </row>
    <row r="4" spans="1:19" s="2" customFormat="1" ht="46.5" x14ac:dyDescent="0.3">
      <c r="A4" s="9" t="s">
        <v>34</v>
      </c>
      <c r="B4" s="9" t="s">
        <v>4</v>
      </c>
      <c r="C4" s="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  <c r="I4" s="69" t="s">
        <v>11</v>
      </c>
      <c r="J4" s="69" t="s">
        <v>12</v>
      </c>
      <c r="K4" s="72" t="s">
        <v>13</v>
      </c>
      <c r="L4" s="69" t="s">
        <v>14</v>
      </c>
      <c r="M4" s="69" t="s">
        <v>35</v>
      </c>
      <c r="N4" s="69" t="s">
        <v>36</v>
      </c>
      <c r="O4" s="69" t="s">
        <v>37</v>
      </c>
      <c r="P4" s="10" t="s">
        <v>38</v>
      </c>
    </row>
    <row r="5" spans="1:19" ht="22.15" customHeight="1" x14ac:dyDescent="0.35">
      <c r="A5" s="17" t="s">
        <v>39</v>
      </c>
      <c r="B5" s="31">
        <v>0</v>
      </c>
      <c r="C5" s="31">
        <v>11658.61</v>
      </c>
      <c r="D5" s="31">
        <v>11658.61</v>
      </c>
      <c r="E5" s="31">
        <v>0</v>
      </c>
      <c r="F5" s="31">
        <v>27203.41</v>
      </c>
      <c r="G5" s="31">
        <v>27203.41</v>
      </c>
      <c r="H5" s="31">
        <v>0</v>
      </c>
      <c r="I5" s="31">
        <v>0</v>
      </c>
      <c r="J5" s="31">
        <v>0</v>
      </c>
      <c r="K5" s="71">
        <v>0</v>
      </c>
      <c r="L5" s="31">
        <f>Table335671317[[#This Row],[TASK 4 TOTAL]]</f>
        <v>16655.149999999998</v>
      </c>
      <c r="M5" s="31">
        <v>6718.69</v>
      </c>
      <c r="N5" s="31">
        <v>9936.4599999999991</v>
      </c>
      <c r="O5" s="31">
        <f>Table335671317[[#This Row],[TASK 4 ELPAC Subtotal]]+Table335671317[[#This Row],[TASK 4 CAASPP Subtotal]]</f>
        <v>16655.149999999998</v>
      </c>
      <c r="P5" s="37">
        <f>Table335671317[[#This Row],[TASK 1 Total]]+Table335671317[[#This Row],[TASK 2 Total]]+Table335671317[[#This Row],[TASK 4 TOTAL]]</f>
        <v>55517.17</v>
      </c>
      <c r="R5" s="45"/>
      <c r="S5" s="50"/>
    </row>
    <row r="6" spans="1:19" ht="22.15" customHeight="1" x14ac:dyDescent="0.35">
      <c r="A6" s="17" t="s">
        <v>40</v>
      </c>
      <c r="B6" s="31">
        <v>0</v>
      </c>
      <c r="C6" s="31">
        <v>22669.84</v>
      </c>
      <c r="D6" s="31">
        <v>22669.84</v>
      </c>
      <c r="E6" s="31">
        <v>0</v>
      </c>
      <c r="F6" s="31">
        <v>52896.28</v>
      </c>
      <c r="G6" s="31">
        <v>52896.28</v>
      </c>
      <c r="H6" s="31">
        <v>0</v>
      </c>
      <c r="I6" s="31">
        <v>0</v>
      </c>
      <c r="J6" s="31">
        <v>0</v>
      </c>
      <c r="K6" s="31">
        <v>0</v>
      </c>
      <c r="L6" s="31">
        <f>Table335671317[[#This Row],[TASK 4 TOTAL]]</f>
        <v>32385.48</v>
      </c>
      <c r="M6" s="31">
        <v>13064.3</v>
      </c>
      <c r="N6" s="31">
        <v>19321.18</v>
      </c>
      <c r="O6" s="31">
        <f>Table335671317[[#This Row],[TASK 4 ELPAC Subtotal]]+Table335671317[[#This Row],[TASK 4 CAASPP Subtotal]]</f>
        <v>32385.48</v>
      </c>
      <c r="P6" s="35">
        <f>Table335671317[[#This Row],[TASK 1 Total]]+Table335671317[[#This Row],[TASK 2 Total]]+Table335671317[[#This Row],[TASK 4 TOTAL]]</f>
        <v>107951.59999999999</v>
      </c>
      <c r="R6" s="45"/>
      <c r="S6" s="50"/>
    </row>
    <row r="7" spans="1:19" ht="22.15" customHeight="1" x14ac:dyDescent="0.35">
      <c r="A7" s="17" t="s">
        <v>41</v>
      </c>
      <c r="B7" s="31">
        <v>0</v>
      </c>
      <c r="C7" s="31">
        <v>11033.43</v>
      </c>
      <c r="D7" s="31">
        <v>11033.43</v>
      </c>
      <c r="E7" s="31">
        <v>0</v>
      </c>
      <c r="F7" s="31">
        <v>25744.68</v>
      </c>
      <c r="G7" s="31">
        <v>25744.68</v>
      </c>
      <c r="H7" s="31">
        <v>0</v>
      </c>
      <c r="I7" s="31">
        <v>0</v>
      </c>
      <c r="J7" s="31">
        <v>0</v>
      </c>
      <c r="K7" s="31">
        <v>0</v>
      </c>
      <c r="L7" s="31">
        <f>Table335671317[[#This Row],[TASK 4 TOTAL]]</f>
        <v>15762.05</v>
      </c>
      <c r="M7" s="31">
        <v>6358.41</v>
      </c>
      <c r="N7" s="31">
        <v>9403.64</v>
      </c>
      <c r="O7" s="31">
        <f>Table335671317[[#This Row],[TASK 4 ELPAC Subtotal]]+Table335671317[[#This Row],[TASK 4 CAASPP Subtotal]]</f>
        <v>15762.05</v>
      </c>
      <c r="P7" s="37">
        <f>Table335671317[[#This Row],[TASK 1 Total]]+Table335671317[[#This Row],[TASK 2 Total]]+Table335671317[[#This Row],[TASK 4 TOTAL]]</f>
        <v>52540.160000000003</v>
      </c>
      <c r="R7" s="45"/>
      <c r="S7" s="50"/>
    </row>
    <row r="8" spans="1:19" ht="22.15" customHeight="1" x14ac:dyDescent="0.35">
      <c r="A8" s="17" t="s">
        <v>42</v>
      </c>
      <c r="B8" s="31">
        <v>0</v>
      </c>
      <c r="C8" s="31">
        <v>11817.84</v>
      </c>
      <c r="D8" s="31">
        <v>11817.84</v>
      </c>
      <c r="E8" s="31">
        <v>0</v>
      </c>
      <c r="F8" s="31">
        <v>27574.97</v>
      </c>
      <c r="G8" s="31">
        <v>27574.97</v>
      </c>
      <c r="H8" s="31">
        <v>0</v>
      </c>
      <c r="I8" s="31">
        <v>0</v>
      </c>
      <c r="J8" s="31">
        <v>0</v>
      </c>
      <c r="K8" s="31">
        <v>0</v>
      </c>
      <c r="L8" s="31">
        <f>Table335671317[[#This Row],[TASK 4 TOTAL]]</f>
        <v>16882.63</v>
      </c>
      <c r="M8" s="31">
        <v>6810.45</v>
      </c>
      <c r="N8" s="31">
        <v>10072.18</v>
      </c>
      <c r="O8" s="31">
        <f>Table335671317[[#This Row],[TASK 4 ELPAC Subtotal]]+Table335671317[[#This Row],[TASK 4 CAASPP Subtotal]]</f>
        <v>16882.63</v>
      </c>
      <c r="P8" s="35">
        <f>Table335671317[[#This Row],[TASK 1 Total]]+Table335671317[[#This Row],[TASK 2 Total]]+Table335671317[[#This Row],[TASK 4 TOTAL]]</f>
        <v>56275.44</v>
      </c>
      <c r="R8" s="45"/>
      <c r="S8" s="50"/>
    </row>
    <row r="9" spans="1:19" ht="22.15" customHeight="1" x14ac:dyDescent="0.35">
      <c r="A9" s="17" t="s">
        <v>43</v>
      </c>
      <c r="B9" s="31">
        <v>0</v>
      </c>
      <c r="C9" s="31">
        <v>10809.66</v>
      </c>
      <c r="D9" s="31">
        <v>10809.66</v>
      </c>
      <c r="E9" s="31">
        <v>0</v>
      </c>
      <c r="F9" s="31">
        <v>25222.53</v>
      </c>
      <c r="G9" s="31">
        <v>25222.53</v>
      </c>
      <c r="H9" s="31">
        <v>0</v>
      </c>
      <c r="I9" s="31">
        <v>0</v>
      </c>
      <c r="J9" s="31">
        <v>0</v>
      </c>
      <c r="K9" s="31">
        <v>0</v>
      </c>
      <c r="L9" s="31">
        <f>Table335671317[[#This Row],[TASK 4 TOTAL]]</f>
        <v>15442.369999999999</v>
      </c>
      <c r="M9" s="31">
        <v>6229.45</v>
      </c>
      <c r="N9" s="31">
        <v>9212.92</v>
      </c>
      <c r="O9" s="31">
        <f>Table335671317[[#This Row],[TASK 4 ELPAC Subtotal]]+Table335671317[[#This Row],[TASK 4 CAASPP Subtotal]]</f>
        <v>15442.369999999999</v>
      </c>
      <c r="P9" s="37">
        <f>Table335671317[[#This Row],[TASK 1 Total]]+Table335671317[[#This Row],[TASK 2 Total]]+Table335671317[[#This Row],[TASK 4 TOTAL]]</f>
        <v>51474.559999999998</v>
      </c>
      <c r="R9" s="45"/>
      <c r="S9" s="50"/>
    </row>
    <row r="10" spans="1:19" ht="22.15" customHeight="1" x14ac:dyDescent="0.35">
      <c r="A10" s="48" t="s">
        <v>44</v>
      </c>
      <c r="B10" s="31">
        <v>0</v>
      </c>
      <c r="C10" s="31">
        <v>15824.09</v>
      </c>
      <c r="D10" s="31">
        <v>15824.09</v>
      </c>
      <c r="E10" s="31">
        <v>0</v>
      </c>
      <c r="F10" s="31">
        <v>36922.879999999997</v>
      </c>
      <c r="G10" s="31">
        <v>36922.879999999997</v>
      </c>
      <c r="H10" s="31">
        <v>0</v>
      </c>
      <c r="I10" s="31">
        <v>0</v>
      </c>
      <c r="J10" s="31">
        <v>0</v>
      </c>
      <c r="K10" s="31">
        <v>0</v>
      </c>
      <c r="L10" s="31">
        <f>Table335671317[[#This Row],[TASK 4 TOTAL]]</f>
        <v>22605.85</v>
      </c>
      <c r="M10" s="31">
        <v>9119.2000000000007</v>
      </c>
      <c r="N10" s="31">
        <v>13486.65</v>
      </c>
      <c r="O10" s="31">
        <f>Table335671317[[#This Row],[TASK 4 ELPAC Subtotal]]+Table335671317[[#This Row],[TASK 4 CAASPP Subtotal]]</f>
        <v>22605.85</v>
      </c>
      <c r="P10" s="35">
        <f>Table335671317[[#This Row],[TASK 1 Total]]+Table335671317[[#This Row],[TASK 2 Total]]+Table335671317[[#This Row],[TASK 4 TOTAL]]</f>
        <v>75352.820000000007</v>
      </c>
      <c r="R10" s="45"/>
      <c r="S10" s="50"/>
    </row>
    <row r="11" spans="1:19" s="2" customFormat="1" ht="22.15" customHeight="1" x14ac:dyDescent="0.35">
      <c r="A11" s="11" t="s">
        <v>45</v>
      </c>
      <c r="B11" s="31">
        <v>0</v>
      </c>
      <c r="C11" s="38">
        <v>83813.47</v>
      </c>
      <c r="D11" s="38">
        <v>83813.47</v>
      </c>
      <c r="E11" s="31">
        <v>0</v>
      </c>
      <c r="F11" s="38">
        <v>195564.75</v>
      </c>
      <c r="G11" s="38">
        <v>195564.75</v>
      </c>
      <c r="H11" s="31">
        <v>0</v>
      </c>
      <c r="I11" s="31">
        <v>0</v>
      </c>
      <c r="J11" s="38">
        <v>0</v>
      </c>
      <c r="K11" s="31">
        <v>0</v>
      </c>
      <c r="L11" s="38">
        <f t="shared" ref="L11:N11" si="0">SUBTOTAL(109,L5:L10)</f>
        <v>119733.53</v>
      </c>
      <c r="M11" s="38">
        <f t="shared" si="0"/>
        <v>48300.5</v>
      </c>
      <c r="N11" s="38">
        <f t="shared" si="0"/>
        <v>71433.03</v>
      </c>
      <c r="O11" s="38">
        <f>SUBTOTAL(109,O5:O10)</f>
        <v>119733.53</v>
      </c>
      <c r="P11" s="37">
        <f>Table335671317[[#This Row],[TASK 1 Total]]+Table335671317[[#This Row],[TASK 2 Total]]+Table335671317[[#This Row],[TASK 4 TOTAL]]</f>
        <v>399111.75</v>
      </c>
      <c r="R11" s="1"/>
      <c r="S11" s="50"/>
    </row>
    <row r="12" spans="1:19" ht="22.15" customHeight="1" x14ac:dyDescent="0.35">
      <c r="A12" s="17" t="s">
        <v>39</v>
      </c>
      <c r="B12" s="31">
        <v>0</v>
      </c>
      <c r="C12" s="31">
        <v>6412.23</v>
      </c>
      <c r="D12" s="31">
        <v>6412.23</v>
      </c>
      <c r="E12" s="31">
        <v>0</v>
      </c>
      <c r="F12" s="31">
        <v>14961.88</v>
      </c>
      <c r="G12" s="31">
        <v>14961.88</v>
      </c>
      <c r="H12" s="31">
        <v>0</v>
      </c>
      <c r="I12" s="31">
        <v>0</v>
      </c>
      <c r="J12" s="31">
        <v>0</v>
      </c>
      <c r="K12" s="31">
        <v>0</v>
      </c>
      <c r="L12" s="31">
        <f>Table335671317[[#This Row],[TASK 4 TOTAL]]</f>
        <v>9160.33</v>
      </c>
      <c r="M12" s="31">
        <v>3695.28</v>
      </c>
      <c r="N12" s="31">
        <v>5465.05</v>
      </c>
      <c r="O12" s="31">
        <f>Table335671317[[#This Row],[TASK 4 ELPAC Subtotal]]+Table335671317[[#This Row],[TASK 4 CAASPP Subtotal]]</f>
        <v>9160.33</v>
      </c>
      <c r="P12" s="35">
        <f>Table335671317[[#This Row],[TASK 1 Total]]+Table335671317[[#This Row],[TASK 2 Total]]+Table335671317[[#This Row],[TASK 4 TOTAL]]</f>
        <v>30534.440000000002</v>
      </c>
      <c r="S12" s="50"/>
    </row>
    <row r="13" spans="1:19" ht="22.15" customHeight="1" x14ac:dyDescent="0.35">
      <c r="A13" s="17" t="s">
        <v>40</v>
      </c>
      <c r="B13" s="31">
        <v>0</v>
      </c>
      <c r="C13" s="31">
        <v>12468.41</v>
      </c>
      <c r="D13" s="31">
        <v>12468.41</v>
      </c>
      <c r="E13" s="31">
        <v>0</v>
      </c>
      <c r="F13" s="31">
        <v>29092.959999999999</v>
      </c>
      <c r="G13" s="31">
        <v>29092.959999999999</v>
      </c>
      <c r="H13" s="31">
        <v>0</v>
      </c>
      <c r="I13" s="31">
        <v>0</v>
      </c>
      <c r="J13" s="31">
        <v>0</v>
      </c>
      <c r="K13" s="31">
        <v>0</v>
      </c>
      <c r="L13" s="31">
        <f>Table335671317[[#This Row],[TASK 4 TOTAL]]</f>
        <v>17812.02</v>
      </c>
      <c r="M13" s="31">
        <v>7185.37</v>
      </c>
      <c r="N13" s="31">
        <v>10626.65</v>
      </c>
      <c r="O13" s="31">
        <f>Table335671317[[#This Row],[TASK 4 ELPAC Subtotal]]+Table335671317[[#This Row],[TASK 4 CAASPP Subtotal]]</f>
        <v>17812.02</v>
      </c>
      <c r="P13" s="37">
        <f>Table335671317[[#This Row],[TASK 1 Total]]+Table335671317[[#This Row],[TASK 2 Total]]+Table335671317[[#This Row],[TASK 4 TOTAL]]</f>
        <v>59373.39</v>
      </c>
      <c r="S13" s="50"/>
    </row>
    <row r="14" spans="1:19" ht="22.15" customHeight="1" x14ac:dyDescent="0.35">
      <c r="A14" s="17" t="s">
        <v>41</v>
      </c>
      <c r="B14" s="31">
        <v>0</v>
      </c>
      <c r="C14" s="31">
        <v>6068.39</v>
      </c>
      <c r="D14" s="31">
        <v>6068.39</v>
      </c>
      <c r="E14" s="31">
        <v>0</v>
      </c>
      <c r="F14" s="31">
        <v>14159.57</v>
      </c>
      <c r="G14" s="31">
        <v>14159.57</v>
      </c>
      <c r="H14" s="31">
        <v>0</v>
      </c>
      <c r="I14" s="31">
        <v>0</v>
      </c>
      <c r="J14" s="31">
        <v>0</v>
      </c>
      <c r="K14" s="31">
        <v>0</v>
      </c>
      <c r="L14" s="31">
        <f>Table335671317[[#This Row],[TASK 4 TOTAL]]</f>
        <v>8669.130000000001</v>
      </c>
      <c r="M14" s="31">
        <v>3497.13</v>
      </c>
      <c r="N14" s="31">
        <v>5172</v>
      </c>
      <c r="O14" s="31">
        <f>Table335671317[[#This Row],[TASK 4 ELPAC Subtotal]]+Table335671317[[#This Row],[TASK 4 CAASPP Subtotal]]</f>
        <v>8669.130000000001</v>
      </c>
      <c r="P14" s="35">
        <f>Table335671317[[#This Row],[TASK 1 Total]]+Table335671317[[#This Row],[TASK 2 Total]]+Table335671317[[#This Row],[TASK 4 TOTAL]]</f>
        <v>28897.09</v>
      </c>
      <c r="S14" s="50"/>
    </row>
    <row r="15" spans="1:19" ht="22.15" customHeight="1" x14ac:dyDescent="0.35">
      <c r="A15" s="17" t="s">
        <v>42</v>
      </c>
      <c r="B15" s="31">
        <v>0</v>
      </c>
      <c r="C15" s="31">
        <v>6499.81</v>
      </c>
      <c r="D15" s="31">
        <v>6499.81</v>
      </c>
      <c r="E15" s="31">
        <v>0</v>
      </c>
      <c r="F15" s="31">
        <v>15166.23</v>
      </c>
      <c r="G15" s="31">
        <v>15166.23</v>
      </c>
      <c r="H15" s="31">
        <v>0</v>
      </c>
      <c r="I15" s="31">
        <v>0</v>
      </c>
      <c r="J15" s="31">
        <v>0</v>
      </c>
      <c r="K15" s="31">
        <v>0</v>
      </c>
      <c r="L15" s="31">
        <f>Table335671317[[#This Row],[TASK 4 TOTAL]]</f>
        <v>9285.4500000000007</v>
      </c>
      <c r="M15" s="31">
        <v>3745.75</v>
      </c>
      <c r="N15" s="31">
        <v>5539.7</v>
      </c>
      <c r="O15" s="31">
        <f>Table335671317[[#This Row],[TASK 4 ELPAC Subtotal]]+Table335671317[[#This Row],[TASK 4 CAASPP Subtotal]]</f>
        <v>9285.4500000000007</v>
      </c>
      <c r="P15" s="37">
        <f>Table335671317[[#This Row],[TASK 1 Total]]+Table335671317[[#This Row],[TASK 2 Total]]+Table335671317[[#This Row],[TASK 4 TOTAL]]</f>
        <v>30951.49</v>
      </c>
      <c r="S15" s="50"/>
    </row>
    <row r="16" spans="1:19" ht="22.15" customHeight="1" x14ac:dyDescent="0.35">
      <c r="A16" s="17" t="s">
        <v>43</v>
      </c>
      <c r="B16" s="31">
        <v>0</v>
      </c>
      <c r="C16" s="31">
        <v>5945.31</v>
      </c>
      <c r="D16" s="31">
        <v>5945.31</v>
      </c>
      <c r="E16" s="31">
        <v>0</v>
      </c>
      <c r="F16" s="31">
        <v>13872.39</v>
      </c>
      <c r="G16" s="31">
        <v>13872.39</v>
      </c>
      <c r="H16" s="31">
        <v>0</v>
      </c>
      <c r="I16" s="31">
        <v>0</v>
      </c>
      <c r="J16" s="31">
        <v>0</v>
      </c>
      <c r="K16" s="31">
        <v>0</v>
      </c>
      <c r="L16" s="31">
        <f>Table335671317[[#This Row],[TASK 4 TOTAL]]</f>
        <v>8493.2999999999993</v>
      </c>
      <c r="M16" s="31">
        <v>3426.2</v>
      </c>
      <c r="N16" s="31">
        <v>5067.1000000000004</v>
      </c>
      <c r="O16" s="31">
        <f>Table335671317[[#This Row],[TASK 4 ELPAC Subtotal]]+Table335671317[[#This Row],[TASK 4 CAASPP Subtotal]]</f>
        <v>8493.2999999999993</v>
      </c>
      <c r="P16" s="35">
        <f>Table335671317[[#This Row],[TASK 1 Total]]+Table335671317[[#This Row],[TASK 2 Total]]+Table335671317[[#This Row],[TASK 4 TOTAL]]</f>
        <v>28311</v>
      </c>
      <c r="S16" s="50"/>
    </row>
    <row r="17" spans="1:19" ht="22.15" customHeight="1" x14ac:dyDescent="0.35">
      <c r="A17" s="17" t="s">
        <v>44</v>
      </c>
      <c r="B17" s="31">
        <v>0</v>
      </c>
      <c r="C17" s="31">
        <v>8703.25</v>
      </c>
      <c r="D17" s="31">
        <v>8703.25</v>
      </c>
      <c r="E17" s="31">
        <v>0</v>
      </c>
      <c r="F17" s="31">
        <v>20307.580000000002</v>
      </c>
      <c r="G17" s="31">
        <v>20307.580000000002</v>
      </c>
      <c r="H17" s="31">
        <v>0</v>
      </c>
      <c r="I17" s="31">
        <v>0</v>
      </c>
      <c r="J17" s="31">
        <v>0</v>
      </c>
      <c r="K17" s="31">
        <v>0</v>
      </c>
      <c r="L17" s="31">
        <f>Table335671317[[#This Row],[TASK 4 TOTAL]]</f>
        <v>12433.220000000001</v>
      </c>
      <c r="M17" s="31">
        <v>5015.5600000000004</v>
      </c>
      <c r="N17" s="31">
        <v>7417.66</v>
      </c>
      <c r="O17" s="31">
        <f>Table335671317[[#This Row],[TASK 4 ELPAC Subtotal]]+Table335671317[[#This Row],[TASK 4 CAASPP Subtotal]]</f>
        <v>12433.220000000001</v>
      </c>
      <c r="P17" s="37">
        <f>Table335671317[[#This Row],[TASK 1 Total]]+Table335671317[[#This Row],[TASK 2 Total]]+Table335671317[[#This Row],[TASK 4 TOTAL]]</f>
        <v>41444.050000000003</v>
      </c>
    </row>
    <row r="18" spans="1:19" s="2" customFormat="1" ht="22.15" customHeight="1" x14ac:dyDescent="0.35">
      <c r="A18" s="8" t="s">
        <v>46</v>
      </c>
      <c r="B18" s="31">
        <v>0</v>
      </c>
      <c r="C18" s="32">
        <v>46097.4</v>
      </c>
      <c r="D18" s="32">
        <v>46097.4</v>
      </c>
      <c r="E18" s="31">
        <v>0</v>
      </c>
      <c r="F18" s="32">
        <v>107560.61</v>
      </c>
      <c r="G18" s="32">
        <v>107560.61</v>
      </c>
      <c r="H18" s="31">
        <v>0</v>
      </c>
      <c r="I18" s="31">
        <v>0</v>
      </c>
      <c r="J18" s="32">
        <v>0</v>
      </c>
      <c r="K18" s="31">
        <v>0</v>
      </c>
      <c r="L18" s="32">
        <f t="shared" ref="L18:N18" si="1">SUBTOTAL(109,L12:L17)</f>
        <v>65853.45</v>
      </c>
      <c r="M18" s="32">
        <f t="shared" si="1"/>
        <v>26565.29</v>
      </c>
      <c r="N18" s="32">
        <f t="shared" si="1"/>
        <v>39288.160000000003</v>
      </c>
      <c r="O18" s="32">
        <f>SUBTOTAL(109,O12:O17)</f>
        <v>65853.45</v>
      </c>
      <c r="P18" s="35">
        <f>Table335671317[[#This Row],[TASK 1 Total]]+Table335671317[[#This Row],[TASK 2 Total]]+Table335671317[[#This Row],[TASK 4 TOTAL]]</f>
        <v>219511.46000000002</v>
      </c>
      <c r="R18" s="52"/>
    </row>
    <row r="19" spans="1:19" ht="22.15" customHeight="1" x14ac:dyDescent="0.35">
      <c r="A19" s="17" t="s">
        <v>47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7">
        <f>Table335671317[[#This Row],[TASK 1 Total]]+Table335671317[[#This Row],[TASK 2 Total]]+Table335671317[[#This Row],[TASK 4 TOTAL]]</f>
        <v>0</v>
      </c>
    </row>
    <row r="20" spans="1:19" ht="22.15" customHeight="1" x14ac:dyDescent="0.35">
      <c r="A20" s="8" t="s">
        <v>48</v>
      </c>
      <c r="B20" s="31">
        <v>0</v>
      </c>
      <c r="C20" s="33">
        <v>0</v>
      </c>
      <c r="D20" s="33">
        <v>0</v>
      </c>
      <c r="E20" s="31">
        <v>0</v>
      </c>
      <c r="F20" s="33">
        <v>0</v>
      </c>
      <c r="G20" s="33">
        <v>0</v>
      </c>
      <c r="H20" s="31">
        <v>0</v>
      </c>
      <c r="I20" s="31">
        <v>0</v>
      </c>
      <c r="J20" s="33">
        <v>0</v>
      </c>
      <c r="K20" s="31">
        <v>0</v>
      </c>
      <c r="L20" s="33">
        <v>0</v>
      </c>
      <c r="M20" s="33">
        <v>0</v>
      </c>
      <c r="N20" s="33">
        <v>0</v>
      </c>
      <c r="O20" s="33">
        <v>0</v>
      </c>
      <c r="P20" s="35">
        <f>Table335671317[[#This Row],[TASK 1 Total]]+Table335671317[[#This Row],[TASK 2 Total]]+Table335671317[[#This Row],[TASK 4 TOTAL]]</f>
        <v>0</v>
      </c>
    </row>
    <row r="21" spans="1:19" ht="22.15" customHeight="1" x14ac:dyDescent="0.35">
      <c r="A21" s="17" t="s">
        <v>49</v>
      </c>
      <c r="B21" s="31">
        <v>0</v>
      </c>
      <c r="C21" s="34">
        <v>24387.09</v>
      </c>
      <c r="D21" s="34">
        <v>24387.09</v>
      </c>
      <c r="E21" s="31">
        <v>0</v>
      </c>
      <c r="F21" s="34">
        <v>0</v>
      </c>
      <c r="G21" s="34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7">
        <f>Table335671317[[#This Row],[TASK 1 Total]]+Table335671317[[#This Row],[TASK 2 Total]]+Table335671317[[#This Row],[TASK 4 TOTAL]]</f>
        <v>24387.09</v>
      </c>
    </row>
    <row r="22" spans="1:19" ht="22.15" customHeight="1" x14ac:dyDescent="0.35">
      <c r="A22" s="17" t="s">
        <v>50</v>
      </c>
      <c r="B22" s="31">
        <v>0</v>
      </c>
      <c r="C22" s="31">
        <v>0</v>
      </c>
      <c r="D22" s="31">
        <v>0</v>
      </c>
      <c r="E22" s="31">
        <v>0</v>
      </c>
      <c r="F22" s="31">
        <v>29576.31</v>
      </c>
      <c r="G22" s="31">
        <v>29576.31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5">
        <f>Table335671317[[#This Row],[TASK 1 Total]]+Table335671317[[#This Row],[TASK 2 Total]]+Table335671317[[#This Row],[TASK 4 TOTAL]]</f>
        <v>29576.31</v>
      </c>
    </row>
    <row r="23" spans="1:19" s="2" customFormat="1" ht="22.15" customHeight="1" x14ac:dyDescent="0.35">
      <c r="A23" s="8" t="s">
        <v>51</v>
      </c>
      <c r="B23" s="31">
        <v>0</v>
      </c>
      <c r="C23" s="33">
        <v>24387.09</v>
      </c>
      <c r="D23" s="33">
        <v>24387.09</v>
      </c>
      <c r="E23" s="31">
        <v>0</v>
      </c>
      <c r="F23" s="33">
        <v>29576.31</v>
      </c>
      <c r="G23" s="33">
        <v>29576.31</v>
      </c>
      <c r="H23" s="31">
        <v>0</v>
      </c>
      <c r="I23" s="31">
        <v>0</v>
      </c>
      <c r="J23" s="33">
        <v>0</v>
      </c>
      <c r="K23" s="31">
        <v>0</v>
      </c>
      <c r="L23" s="33">
        <v>0</v>
      </c>
      <c r="M23" s="33">
        <v>0</v>
      </c>
      <c r="N23" s="33">
        <v>0</v>
      </c>
      <c r="O23" s="33">
        <v>0</v>
      </c>
      <c r="P23" s="37">
        <f>Table335671317[[#This Row],[TASK 1 Total]]+Table335671317[[#This Row],[TASK 2 Total]]+Table335671317[[#This Row],[TASK 4 TOTAL]]</f>
        <v>53963.4</v>
      </c>
    </row>
    <row r="24" spans="1:19" s="2" customFormat="1" ht="22.15" customHeight="1" x14ac:dyDescent="0.35">
      <c r="A24" s="18" t="s">
        <v>52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2400</v>
      </c>
      <c r="M24" s="31">
        <v>968.17</v>
      </c>
      <c r="N24" s="31">
        <v>1431.83</v>
      </c>
      <c r="O24" s="31">
        <v>2400</v>
      </c>
      <c r="P24" s="35">
        <f>Table335671317[[#This Row],[TASK 1 Total]]+Table335671317[[#This Row],[TASK 2 Total]]+Table335671317[[#This Row],[TASK 4 TOTAL]]</f>
        <v>2400</v>
      </c>
    </row>
    <row r="25" spans="1:19" s="2" customFormat="1" ht="22.15" customHeight="1" x14ac:dyDescent="0.35">
      <c r="A25" s="8" t="s">
        <v>53</v>
      </c>
      <c r="B25" s="31">
        <v>0</v>
      </c>
      <c r="C25" s="31">
        <v>24387.09</v>
      </c>
      <c r="D25" s="31">
        <v>24387.09</v>
      </c>
      <c r="E25" s="31">
        <v>0</v>
      </c>
      <c r="F25" s="31">
        <v>29576.31</v>
      </c>
      <c r="G25" s="31">
        <v>29576.31</v>
      </c>
      <c r="H25" s="31">
        <v>0</v>
      </c>
      <c r="I25" s="31">
        <v>0</v>
      </c>
      <c r="J25" s="31">
        <v>0</v>
      </c>
      <c r="K25" s="31">
        <v>0</v>
      </c>
      <c r="L25" s="31">
        <v>2400</v>
      </c>
      <c r="M25" s="31">
        <v>968.17</v>
      </c>
      <c r="N25" s="31">
        <v>1431.83</v>
      </c>
      <c r="O25" s="31">
        <v>2400</v>
      </c>
      <c r="P25" s="37">
        <f>Table335671317[[#This Row],[TASK 1 Total]]+Table335671317[[#This Row],[TASK 2 Total]]+Table335671317[[#This Row],[TASK 4 TOTAL]]</f>
        <v>56363.4</v>
      </c>
    </row>
    <row r="26" spans="1:19" ht="21.75" customHeight="1" x14ac:dyDescent="0.35">
      <c r="A26" s="8" t="s">
        <v>54</v>
      </c>
      <c r="B26" s="31">
        <v>0</v>
      </c>
      <c r="C26" s="36">
        <v>154297.96</v>
      </c>
      <c r="D26" s="36">
        <v>154297.96</v>
      </c>
      <c r="E26" s="31">
        <v>0</v>
      </c>
      <c r="F26" s="36">
        <v>332701.67</v>
      </c>
      <c r="G26" s="36">
        <v>332701.67</v>
      </c>
      <c r="H26" s="31">
        <v>0</v>
      </c>
      <c r="I26" s="31">
        <v>0</v>
      </c>
      <c r="J26" s="36">
        <v>0</v>
      </c>
      <c r="K26" s="31">
        <v>0</v>
      </c>
      <c r="L26" s="36">
        <v>187986.98</v>
      </c>
      <c r="M26" s="36">
        <v>75833.960000000006</v>
      </c>
      <c r="N26" s="36">
        <v>112153.02</v>
      </c>
      <c r="O26" s="36">
        <v>187986.98</v>
      </c>
      <c r="P26" s="35">
        <f>Table335671317[[#This Row],[TASK 1 Total]]+Table335671317[[#This Row],[TASK 2 Total]]+Table335671317[[#This Row],[TASK 4 TOTAL]]</f>
        <v>674986.61</v>
      </c>
    </row>
    <row r="27" spans="1:19" ht="22.15" customHeight="1" x14ac:dyDescent="0.35">
      <c r="A27" s="7" t="s">
        <v>55</v>
      </c>
      <c r="B27" s="31">
        <v>0</v>
      </c>
      <c r="C27" s="34">
        <v>40117.469599999997</v>
      </c>
      <c r="D27" s="34">
        <v>40117.469599999997</v>
      </c>
      <c r="E27" s="31">
        <v>0</v>
      </c>
      <c r="F27" s="34">
        <v>86502.434200000003</v>
      </c>
      <c r="G27" s="34">
        <v>86502.434200000003</v>
      </c>
      <c r="H27" s="31">
        <v>0</v>
      </c>
      <c r="I27" s="31">
        <v>0</v>
      </c>
      <c r="J27" s="34">
        <v>0</v>
      </c>
      <c r="K27" s="31">
        <v>0</v>
      </c>
      <c r="L27" s="34">
        <f>Table335671317[[#This Row],[TASK 4 TOTAL]]</f>
        <v>48876.62</v>
      </c>
      <c r="M27" s="34">
        <v>19716.830000000002</v>
      </c>
      <c r="N27" s="34">
        <v>29159.79</v>
      </c>
      <c r="O27" s="34">
        <f>Table335671317[[#This Row],[TASK 4 ELPAC Subtotal]]+Table335671317[[#This Row],[TASK 4 CAASPP Subtotal]]</f>
        <v>48876.62</v>
      </c>
      <c r="P27" s="37">
        <f>Table335671317[[#This Row],[TASK 1 Total]]+Table335671317[[#This Row],[TASK 2 Total]]+Table335671317[[#This Row],[TASK 4 TOTAL]]</f>
        <v>175496.5238</v>
      </c>
      <c r="R27" s="46"/>
      <c r="S27" s="45"/>
    </row>
    <row r="28" spans="1:19" ht="22.15" customHeight="1" x14ac:dyDescent="0.35">
      <c r="A28" s="68" t="s">
        <v>56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9550000</v>
      </c>
      <c r="I28" s="56">
        <v>0</v>
      </c>
      <c r="J28" s="56">
        <v>9550000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60">
        <f>J28</f>
        <v>9550000</v>
      </c>
    </row>
    <row r="29" spans="1:19" s="47" customFormat="1" ht="22.4" customHeight="1" x14ac:dyDescent="0.35">
      <c r="A29" s="61" t="s">
        <v>29</v>
      </c>
      <c r="B29" s="62">
        <v>0</v>
      </c>
      <c r="C29" s="62">
        <f>C26+C27+C28</f>
        <v>194415.42959999997</v>
      </c>
      <c r="D29" s="62">
        <f>D26+D27+D28</f>
        <v>194415.42959999997</v>
      </c>
      <c r="E29" s="62">
        <v>0</v>
      </c>
      <c r="F29" s="62">
        <f>F26+F27+F28</f>
        <v>419204.1042</v>
      </c>
      <c r="G29" s="62">
        <f>G26+G27+G28</f>
        <v>419204.1042</v>
      </c>
      <c r="H29" s="62">
        <f>H26+H27+H28</f>
        <v>9550000</v>
      </c>
      <c r="I29" s="62">
        <v>0</v>
      </c>
      <c r="J29" s="62">
        <f>J26+J27+J28</f>
        <v>9550000</v>
      </c>
      <c r="K29" s="62">
        <v>0</v>
      </c>
      <c r="L29" s="62">
        <f>L26+L27+L28</f>
        <v>236863.6</v>
      </c>
      <c r="M29" s="62">
        <f>SUM(M26:M28)</f>
        <v>95550.790000000008</v>
      </c>
      <c r="N29" s="62">
        <f>SUM(N26:N28)</f>
        <v>141312.81</v>
      </c>
      <c r="O29" s="62">
        <f>O26+O27+O28</f>
        <v>236863.6</v>
      </c>
      <c r="P29" s="33">
        <f>P26+P27+P28</f>
        <v>10400483.1338</v>
      </c>
      <c r="R29" s="63"/>
      <c r="S29" s="63"/>
    </row>
    <row r="30" spans="1:19" x14ac:dyDescent="0.3">
      <c r="J30" s="58" t="s">
        <v>30</v>
      </c>
      <c r="K30" s="58"/>
      <c r="L30" s="58"/>
    </row>
  </sheetData>
  <printOptions horizontalCentered="1"/>
  <pageMargins left="0.25" right="0.25" top="1" bottom="0.75" header="0.3" footer="0.3"/>
  <pageSetup scale="44" orientation="landscape" r:id="rId1"/>
  <headerFooter scaleWithDoc="0">
    <oddHeader>&amp;Rimab-adad-jan22item01
Attachment 2b
Page &amp;P of 6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237ACAC980944785D68BD1EF286134" ma:contentTypeVersion="4" ma:contentTypeDescription="Create a new document." ma:contentTypeScope="" ma:versionID="3c9f0dffeea435552faec457592b7d55">
  <xsd:schema xmlns:xsd="http://www.w3.org/2001/XMLSchema" xmlns:xs="http://www.w3.org/2001/XMLSchema" xmlns:p="http://schemas.microsoft.com/office/2006/metadata/properties" xmlns:ns2="97b00649-3101-4b01-9f5f-9d4ca5a92f01" targetNamespace="http://schemas.microsoft.com/office/2006/metadata/properties" ma:root="true" ma:fieldsID="a41db307bbbdd922715384b90afc618b" ns2:_="">
    <xsd:import namespace="97b00649-3101-4b01-9f5f-9d4ca5a92f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00649-3101-4b01-9f5f-9d4ca5a92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E419A6-92ED-4957-9AD2-B361260DB7D9}">
  <ds:schemaRefs>
    <ds:schemaRef ds:uri="http://schemas.microsoft.com/office/2006/documentManagement/types"/>
    <ds:schemaRef ds:uri="http://schemas.microsoft.com/office/2006/metadata/properties"/>
    <ds:schemaRef ds:uri="97b00649-3101-4b01-9f5f-9d4ca5a92f0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248BFA9-F799-4865-AF8D-EDD0C964DE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00649-3101-4b01-9f5f-9d4ca5a92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82EA12-9CF7-4924-9759-3A1305BBC8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Budget Summary By Task</vt:lpstr>
      <vt:lpstr>22-23 Budget Detail</vt:lpstr>
      <vt:lpstr>23-24 Budget Detail</vt:lpstr>
      <vt:lpstr>24-25 Budget Detail</vt:lpstr>
      <vt:lpstr>25-26 Budget Detail</vt:lpstr>
      <vt:lpstr>26-27 Budget Detail</vt:lpstr>
      <vt:lpstr>'Budget Summary By Task'!Print_Area</vt:lpstr>
    </vt:vector>
  </TitlesOfParts>
  <Manager/>
  <Company>California State Board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2022 Agenda Item 03 Attachment 2b - Meeting Agendas (CA State Board of Education)</dc:title>
  <dc:subject>CN170202 Amendment 3 Budget Detail.</dc:subject>
  <dc:creator/>
  <cp:keywords/>
  <dc:description/>
  <cp:revision/>
  <cp:lastPrinted>2022-01-05T16:42:39Z</cp:lastPrinted>
  <dcterms:created xsi:type="dcterms:W3CDTF">2015-11-04T19:17:14Z</dcterms:created>
  <dcterms:modified xsi:type="dcterms:W3CDTF">2022-01-05T16:42:47Z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0x01010040237ACAC980944785D68BD1EF286134</vt:lpwstr>
  </property>
  <property fmtid="{D5CDD505-2E9C-101B-9397-08002B2CF9AE}" pid="3" name="HashTags">
    <vt:lpwstr/>
  </property>
</Properties>
</file>