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970" windowWidth="24915" windowHeight="12015" activeTab="0"/>
  </bookViews>
  <sheets>
    <sheet name="Sheet1" sheetId="1" r:id="rId1"/>
    <sheet name="Sheet2" sheetId="2" r:id="rId2"/>
  </sheets>
  <definedNames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2nd Interim Projected ADA (3/15/2014)</t>
        </r>
      </text>
    </comment>
    <comment ref="F5" authorId="0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Tahoma"/>
            <family val="2"/>
          </rPr>
          <t>2/20/2014</t>
        </r>
      </text>
    </comment>
    <comment ref="Q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3/15/2014</t>
        </r>
      </text>
    </comment>
    <comment ref="V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3/15/2014</t>
        </r>
      </text>
    </comment>
  </commentList>
</comments>
</file>

<file path=xl/sharedStrings.xml><?xml version="1.0" encoding="utf-8"?>
<sst xmlns="http://schemas.openxmlformats.org/spreadsheetml/2006/main" count="142" uniqueCount="102">
  <si>
    <t>Demographics</t>
  </si>
  <si>
    <t xml:space="preserve">2011-2012 Financial Condition </t>
  </si>
  <si>
    <t>(Source: 2011-12 Audit Report)</t>
  </si>
  <si>
    <t>SBE Enroll Cap</t>
  </si>
  <si>
    <t>% Special Education (2011-12)</t>
  </si>
  <si>
    <t>% FRPL / EL 2012</t>
  </si>
  <si>
    <t>Working Capital (WC)</t>
  </si>
  <si>
    <t xml:space="preserve">Ending Fund Balance </t>
  </si>
  <si>
    <t>Ending Fund Balance per 2nd Interim</t>
  </si>
  <si>
    <t>Are Projected Reserves Adequate?</t>
  </si>
  <si>
    <t>K-5</t>
  </si>
  <si>
    <t>Yes</t>
  </si>
  <si>
    <t>6-12</t>
  </si>
  <si>
    <t>9.52</t>
  </si>
  <si>
    <t>K-6</t>
  </si>
  <si>
    <t>14.33</t>
  </si>
  <si>
    <t>48/04</t>
  </si>
  <si>
    <t>8.82</t>
  </si>
  <si>
    <t>89/05</t>
  </si>
  <si>
    <t>K-8</t>
  </si>
  <si>
    <t>6-8</t>
  </si>
  <si>
    <t>0</t>
  </si>
  <si>
    <t>No</t>
  </si>
  <si>
    <t>9-12</t>
  </si>
  <si>
    <t>10.38</t>
  </si>
  <si>
    <t>45/15</t>
  </si>
  <si>
    <t>8.88</t>
  </si>
  <si>
    <t>43/11</t>
  </si>
  <si>
    <t>13.73</t>
  </si>
  <si>
    <t>22/04</t>
  </si>
  <si>
    <t>49/14</t>
  </si>
  <si>
    <t>15.43</t>
  </si>
  <si>
    <t>37/04</t>
  </si>
  <si>
    <t>4.71</t>
  </si>
  <si>
    <t>76/20</t>
  </si>
  <si>
    <t>0.30</t>
  </si>
  <si>
    <t>93/19</t>
  </si>
  <si>
    <t>2.62</t>
  </si>
  <si>
    <t>11/05</t>
  </si>
  <si>
    <t>No Data</t>
  </si>
  <si>
    <t>8.28</t>
  </si>
  <si>
    <t>14/01</t>
  </si>
  <si>
    <t>14.48</t>
  </si>
  <si>
    <t>52/13</t>
  </si>
  <si>
    <t>5.76</t>
  </si>
  <si>
    <t>57/01</t>
  </si>
  <si>
    <t>3.92</t>
  </si>
  <si>
    <t>14/05</t>
  </si>
  <si>
    <t>7.81</t>
  </si>
  <si>
    <t>97/03</t>
  </si>
  <si>
    <t>8.98</t>
  </si>
  <si>
    <t>47/21</t>
  </si>
  <si>
    <t>Opened Fall 2012</t>
  </si>
  <si>
    <t>6.12</t>
  </si>
  <si>
    <t>96/20</t>
  </si>
  <si>
    <t>Grade Levels</t>
  </si>
  <si>
    <t xml:space="preserve">Net Operating Surplus or (Deficit) </t>
  </si>
  <si>
    <t>Debt Ratio (Total Liabilities/Assets)</t>
  </si>
  <si>
    <t>Operating Surplus or (Deficit) at Budget</t>
  </si>
  <si>
    <t>Operating Surplus or (Deficit) at 1st Interim</t>
  </si>
  <si>
    <t xml:space="preserve"> Ending Fund Balance at Budget</t>
  </si>
  <si>
    <t>Ending Fund Balance at 1st Interim</t>
  </si>
  <si>
    <t>High Tech Elementary - Chula Vista (June 30, 2017)</t>
  </si>
  <si>
    <t>High Tech High Chula Vista (June 30, 2017)</t>
  </si>
  <si>
    <t>High Tech High North County (June 30, 2017)</t>
  </si>
  <si>
    <t>High Tech Middle - Chula Vista (June 30, 2017)</t>
  </si>
  <si>
    <t>High Tech Middle North County (June 30, 2017)</t>
  </si>
  <si>
    <t>Lifeline Education Charter (June 30, 2017)</t>
  </si>
  <si>
    <t>New West Charter Middle (June 30, 2017)</t>
  </si>
  <si>
    <t>School of Arts and Enterprise (June 30, 2016)</t>
  </si>
  <si>
    <t>Mission Preparatory          (June 30, 2016)</t>
  </si>
  <si>
    <t>Operating Surplus or (Deficit) at 2nd Interim</t>
  </si>
  <si>
    <t>Ending Fund Balance at 2nd Interim</t>
  </si>
  <si>
    <t>SBE Charter         (Term expires)</t>
  </si>
  <si>
    <t>Good Financial Condition</t>
  </si>
  <si>
    <t>Fair Financial Condition</t>
  </si>
  <si>
    <t>Poor Financial Condition</t>
  </si>
  <si>
    <t>Working Capital Ratio (Current Assets/ Liabilities)</t>
  </si>
  <si>
    <t>Synergy Charter School (June 30, 2017)</t>
  </si>
  <si>
    <t>Anahualcalmecac International University Prep High School + (June 30, 2019)</t>
  </si>
  <si>
    <t>Barack Obama Charter (June 30, 2019)</t>
  </si>
  <si>
    <t xml:space="preserve">High Tech Elementary - North County (June 30, 2018) </t>
  </si>
  <si>
    <t>Ridgecrest Charter            (June 30, 2019)</t>
  </si>
  <si>
    <t>+ Opened Fall 2014</t>
  </si>
  <si>
    <t>* Effective 2015-16, charter authority will transfer to local LEA</t>
  </si>
  <si>
    <t>Thrive Public School + (June 30, 2019)</t>
  </si>
  <si>
    <t>Ingenium Charter *               (June 30, 2015)</t>
  </si>
  <si>
    <r>
      <t>Livermore Valley Charter Preparatory High * (June 30,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2015)</t>
    </r>
  </si>
  <si>
    <t>Magnolia Science Academy-Santa Ana +          (June 30, 2019)</t>
  </si>
  <si>
    <t>Today's Fresh Start             (June 30, 2015)</t>
  </si>
  <si>
    <t>San Francisco Flex Academy # (June 30, 2020)</t>
  </si>
  <si>
    <t># Zero net operations and fund balances explained for SFFA on Attachment 1. The school was approved for renewal for a five-year term effective July 1, 2015, through June 30, 2020.</t>
  </si>
  <si>
    <r>
      <t>2013</t>
    </r>
    <r>
      <rPr>
        <b/>
        <sz val="11"/>
        <color indexed="8"/>
        <rFont val="Calibri"/>
        <family val="2"/>
      </rPr>
      <t>–</t>
    </r>
    <r>
      <rPr>
        <b/>
        <sz val="11"/>
        <color indexed="8"/>
        <rFont val="Arial"/>
        <family val="2"/>
      </rPr>
      <t xml:space="preserve">14 P2 ADA </t>
    </r>
  </si>
  <si>
    <t>2013–14 Attendance Ratio (P2/ Enroll)</t>
  </si>
  <si>
    <t xml:space="preserve">2014–15 P1 ADA </t>
  </si>
  <si>
    <t xml:space="preserve">2014–15 P2 Est ADA </t>
  </si>
  <si>
    <t>(Source: 2014–15 Budget, 1st and 2nd Interim Reports)</t>
  </si>
  <si>
    <t xml:space="preserve">2013–2014 Audit Report </t>
  </si>
  <si>
    <t>2014–2015 Budget</t>
  </si>
  <si>
    <t>NA</t>
  </si>
  <si>
    <t>NA Not applicable</t>
  </si>
  <si>
    <t>State Board of Education-Authorized Charter Schools Financial Highlights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</si>
</sst>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61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Book Antiqu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Book Antiqua"/>
      <family val="1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166" fontId="39" fillId="0" borderId="10" xfId="44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9" fontId="1" fillId="0" borderId="11" xfId="58" applyFont="1" applyFill="1" applyBorder="1" applyAlignment="1">
      <alignment horizontal="center" vertical="center"/>
    </xf>
    <xf numFmtId="165" fontId="1" fillId="0" borderId="11" xfId="42" applyNumberFormat="1" applyFont="1" applyFill="1" applyBorder="1" applyAlignment="1" quotePrefix="1">
      <alignment horizontal="center" vertical="center" wrapText="1"/>
    </xf>
    <xf numFmtId="0" fontId="10" fillId="0" borderId="0" xfId="55" applyNumberFormat="1" applyFont="1" applyFill="1" applyBorder="1" applyAlignment="1" quotePrefix="1">
      <alignment horizontal="left" vertical="center"/>
      <protection/>
    </xf>
    <xf numFmtId="49" fontId="4" fillId="0" borderId="0" xfId="0" applyNumberFormat="1" applyFont="1" applyFill="1" applyAlignment="1">
      <alignment vertical="top"/>
    </xf>
    <xf numFmtId="49" fontId="3" fillId="0" borderId="12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Continuous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49" fontId="7" fillId="0" borderId="16" xfId="58" applyNumberFormat="1" applyFont="1" applyFill="1" applyBorder="1" applyAlignment="1">
      <alignment horizontal="centerContinuous" vertical="center" wrapText="1"/>
    </xf>
    <xf numFmtId="49" fontId="7" fillId="0" borderId="16" xfId="58" applyNumberFormat="1" applyFont="1" applyFill="1" applyBorder="1" applyAlignment="1" quotePrefix="1">
      <alignment horizontal="centerContinuous" vertical="center" wrapText="1"/>
    </xf>
    <xf numFmtId="49" fontId="7" fillId="0" borderId="17" xfId="0" applyNumberFormat="1" applyFont="1" applyFill="1" applyBorder="1" applyAlignment="1">
      <alignment horizontal="centerContinuous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5" fontId="39" fillId="0" borderId="18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6" fontId="1" fillId="0" borderId="11" xfId="44" applyNumberFormat="1" applyFont="1" applyFill="1" applyBorder="1" applyAlignment="1">
      <alignment horizontal="center" vertical="center"/>
    </xf>
    <xf numFmtId="166" fontId="1" fillId="0" borderId="19" xfId="44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6" xfId="58" applyNumberFormat="1" applyFont="1" applyFill="1" applyBorder="1" applyAlignment="1">
      <alignment horizontal="center" vertical="center"/>
    </xf>
    <xf numFmtId="49" fontId="2" fillId="0" borderId="17" xfId="58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0" xfId="58" applyNumberFormat="1" applyFont="1" applyFill="1" applyBorder="1" applyAlignment="1">
      <alignment horizontal="center" vertical="center" wrapText="1"/>
    </xf>
    <xf numFmtId="49" fontId="2" fillId="0" borderId="12" xfId="58" applyNumberFormat="1" applyFont="1" applyFill="1" applyBorder="1" applyAlignment="1" quotePrefix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23" xfId="58" applyNumberFormat="1" applyFont="1" applyFill="1" applyBorder="1" applyAlignment="1">
      <alignment horizontal="center" vertical="center" wrapText="1"/>
    </xf>
    <xf numFmtId="49" fontId="7" fillId="0" borderId="23" xfId="58" applyNumberFormat="1" applyFont="1" applyFill="1" applyBorder="1" applyAlignment="1" quotePrefix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4" fillId="0" borderId="0" xfId="58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Continuous" vertical="center" wrapText="1"/>
    </xf>
    <xf numFmtId="49" fontId="2" fillId="0" borderId="20" xfId="0" applyNumberFormat="1" applyFont="1" applyFill="1" applyBorder="1" applyAlignment="1">
      <alignment horizontal="centerContinuous" vertical="center" wrapText="1"/>
    </xf>
    <xf numFmtId="49" fontId="5" fillId="0" borderId="14" xfId="0" applyNumberFormat="1" applyFont="1" applyFill="1" applyBorder="1" applyAlignment="1">
      <alignment horizontal="centerContinuous" vertical="center" wrapText="1"/>
    </xf>
    <xf numFmtId="49" fontId="3" fillId="0" borderId="13" xfId="0" applyNumberFormat="1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49" fontId="5" fillId="0" borderId="15" xfId="0" applyNumberFormat="1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Continuous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Continuous" vertical="center" wrapText="1"/>
    </xf>
    <xf numFmtId="0" fontId="12" fillId="0" borderId="0" xfId="0" applyFont="1" applyFill="1" applyAlignment="1" quotePrefix="1">
      <alignment horizontal="left" vertical="center"/>
    </xf>
    <xf numFmtId="0" fontId="0" fillId="0" borderId="20" xfId="0" applyFill="1" applyBorder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2" fillId="0" borderId="15" xfId="0" applyNumberFormat="1" applyFont="1" applyFill="1" applyBorder="1" applyAlignment="1">
      <alignment horizontal="centerContinuous" vertical="center" wrapText="1"/>
    </xf>
    <xf numFmtId="0" fontId="0" fillId="0" borderId="21" xfId="0" applyFill="1" applyBorder="1" applyAlignment="1">
      <alignment horizontal="centerContinuous" vertical="center"/>
    </xf>
    <xf numFmtId="0" fontId="9" fillId="0" borderId="11" xfId="55" applyNumberFormat="1" applyFont="1" applyFill="1" applyBorder="1" applyAlignment="1" quotePrefix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center" vertical="center"/>
    </xf>
    <xf numFmtId="43" fontId="39" fillId="0" borderId="10" xfId="42" applyFont="1" applyFill="1" applyBorder="1" applyAlignment="1">
      <alignment horizontal="center" vertical="center"/>
    </xf>
    <xf numFmtId="43" fontId="39" fillId="0" borderId="11" xfId="42" applyNumberFormat="1" applyFont="1" applyFill="1" applyBorder="1" applyAlignment="1">
      <alignment horizontal="center" vertical="center"/>
    </xf>
    <xf numFmtId="166" fontId="39" fillId="0" borderId="25" xfId="44" applyNumberFormat="1" applyFont="1" applyFill="1" applyBorder="1" applyAlignment="1">
      <alignment horizontal="center" vertical="center"/>
    </xf>
    <xf numFmtId="165" fontId="39" fillId="0" borderId="26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166" fontId="39" fillId="0" borderId="26" xfId="44" applyNumberFormat="1" applyFont="1" applyFill="1" applyBorder="1" applyAlignment="1">
      <alignment horizontal="center" vertical="center"/>
    </xf>
    <xf numFmtId="166" fontId="39" fillId="0" borderId="11" xfId="44" applyNumberFormat="1" applyFont="1" applyFill="1" applyBorder="1" applyAlignment="1">
      <alignment horizontal="center" vertical="center"/>
    </xf>
    <xf numFmtId="165" fontId="39" fillId="0" borderId="23" xfId="0" applyNumberFormat="1" applyFont="1" applyFill="1" applyBorder="1" applyAlignment="1">
      <alignment horizontal="center" vertical="center"/>
    </xf>
    <xf numFmtId="9" fontId="1" fillId="0" borderId="23" xfId="58" applyFont="1" applyFill="1" applyBorder="1" applyAlignment="1">
      <alignment horizontal="center" vertical="center"/>
    </xf>
    <xf numFmtId="165" fontId="1" fillId="0" borderId="23" xfId="42" applyNumberFormat="1" applyFont="1" applyFill="1" applyBorder="1" applyAlignment="1" quotePrefix="1">
      <alignment horizontal="center" vertical="center" wrapText="1"/>
    </xf>
    <xf numFmtId="166" fontId="39" fillId="0" borderId="27" xfId="44" applyNumberFormat="1" applyFont="1" applyFill="1" applyBorder="1" applyAlignment="1">
      <alignment horizontal="center" vertical="center"/>
    </xf>
    <xf numFmtId="166" fontId="1" fillId="0" borderId="25" xfId="44" applyNumberFormat="1" applyFont="1" applyFill="1" applyBorder="1" applyAlignment="1">
      <alignment horizontal="center" vertical="center"/>
    </xf>
    <xf numFmtId="165" fontId="39" fillId="0" borderId="19" xfId="0" applyNumberFormat="1" applyFont="1" applyFill="1" applyBorder="1" applyAlignment="1">
      <alignment horizontal="center" vertical="center"/>
    </xf>
    <xf numFmtId="166" fontId="39" fillId="0" borderId="28" xfId="44" applyNumberFormat="1" applyFont="1" applyFill="1" applyBorder="1" applyAlignment="1">
      <alignment horizontal="center" vertical="center"/>
    </xf>
    <xf numFmtId="43" fontId="39" fillId="0" borderId="29" xfId="42" applyFont="1" applyFill="1" applyBorder="1" applyAlignment="1">
      <alignment horizontal="center" vertical="center"/>
    </xf>
    <xf numFmtId="166" fontId="1" fillId="0" borderId="0" xfId="44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3" fontId="39" fillId="0" borderId="11" xfId="42" applyFont="1" applyFill="1" applyBorder="1" applyAlignment="1">
      <alignment horizontal="center" vertical="center"/>
    </xf>
    <xf numFmtId="0" fontId="9" fillId="0" borderId="11" xfId="55" applyFont="1" applyFill="1" applyBorder="1" applyAlignment="1">
      <alignment horizontal="left" vertical="center" wrapText="1"/>
      <protection/>
    </xf>
    <xf numFmtId="165" fontId="1" fillId="0" borderId="11" xfId="42" applyNumberFormat="1" applyFont="1" applyFill="1" applyBorder="1" applyAlignment="1">
      <alignment horizontal="center" vertical="center" wrapText="1"/>
    </xf>
    <xf numFmtId="43" fontId="39" fillId="0" borderId="23" xfId="42" applyNumberFormat="1" applyFont="1" applyFill="1" applyBorder="1" applyAlignment="1">
      <alignment horizontal="center" vertical="center"/>
    </xf>
    <xf numFmtId="166" fontId="1" fillId="0" borderId="23" xfId="44" applyNumberFormat="1" applyFont="1" applyFill="1" applyBorder="1" applyAlignment="1">
      <alignment horizontal="center" vertical="center"/>
    </xf>
    <xf numFmtId="166" fontId="39" fillId="0" borderId="30" xfId="44" applyNumberFormat="1" applyFont="1" applyFill="1" applyBorder="1" applyAlignment="1">
      <alignment horizontal="center" vertical="center"/>
    </xf>
    <xf numFmtId="43" fontId="39" fillId="0" borderId="30" xfId="42" applyFont="1" applyFill="1" applyBorder="1" applyAlignment="1">
      <alignment horizontal="center" vertical="center"/>
    </xf>
    <xf numFmtId="166" fontId="39" fillId="0" borderId="31" xfId="44" applyNumberFormat="1" applyFont="1" applyFill="1" applyBorder="1" applyAlignment="1">
      <alignment horizontal="center" vertical="center"/>
    </xf>
    <xf numFmtId="0" fontId="9" fillId="0" borderId="23" xfId="55" applyNumberFormat="1" applyFont="1" applyFill="1" applyBorder="1" applyAlignment="1" quotePrefix="1">
      <alignment horizontal="left" vertical="center" wrapText="1"/>
      <protection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56" fillId="0" borderId="23" xfId="0" applyNumberFormat="1" applyFont="1" applyFill="1" applyBorder="1" applyAlignment="1">
      <alignment horizontal="center" vertical="center"/>
    </xf>
    <xf numFmtId="165" fontId="39" fillId="0" borderId="32" xfId="0" applyNumberFormat="1" applyFont="1" applyFill="1" applyBorder="1" applyAlignment="1">
      <alignment horizontal="center" vertical="center"/>
    </xf>
    <xf numFmtId="165" fontId="39" fillId="0" borderId="14" xfId="0" applyNumberFormat="1" applyFont="1" applyFill="1" applyBorder="1" applyAlignment="1">
      <alignment horizontal="center" vertical="center"/>
    </xf>
    <xf numFmtId="166" fontId="39" fillId="0" borderId="33" xfId="44" applyNumberFormat="1" applyFont="1" applyFill="1" applyBorder="1" applyAlignment="1">
      <alignment horizontal="center" vertical="center"/>
    </xf>
    <xf numFmtId="166" fontId="1" fillId="0" borderId="12" xfId="44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6" fontId="39" fillId="0" borderId="23" xfId="44" applyNumberFormat="1" applyFont="1" applyFill="1" applyBorder="1" applyAlignment="1">
      <alignment horizontal="center" vertical="center"/>
    </xf>
    <xf numFmtId="166" fontId="39" fillId="0" borderId="34" xfId="44" applyNumberFormat="1" applyFont="1" applyFill="1" applyBorder="1" applyAlignment="1">
      <alignment horizontal="center" vertical="center"/>
    </xf>
    <xf numFmtId="166" fontId="39" fillId="0" borderId="35" xfId="44" applyNumberFormat="1" applyFont="1" applyFill="1" applyBorder="1" applyAlignment="1">
      <alignment horizontal="center" vertical="center"/>
    </xf>
    <xf numFmtId="0" fontId="11" fillId="0" borderId="19" xfId="55" applyFont="1" applyFill="1" applyBorder="1" applyAlignment="1">
      <alignment horizontal="centerContinuous" vertical="center" wrapText="1"/>
      <protection/>
    </xf>
    <xf numFmtId="49" fontId="1" fillId="0" borderId="16" xfId="0" applyNumberFormat="1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164" fontId="56" fillId="0" borderId="16" xfId="0" applyNumberFormat="1" applyFont="1" applyFill="1" applyBorder="1" applyAlignment="1">
      <alignment horizontal="centerContinuous" vertical="center"/>
    </xf>
    <xf numFmtId="165" fontId="39" fillId="0" borderId="16" xfId="0" applyNumberFormat="1" applyFont="1" applyFill="1" applyBorder="1" applyAlignment="1">
      <alignment horizontal="centerContinuous" vertical="center"/>
    </xf>
    <xf numFmtId="9" fontId="1" fillId="0" borderId="16" xfId="58" applyFont="1" applyFill="1" applyBorder="1" applyAlignment="1">
      <alignment horizontal="centerContinuous" vertical="center"/>
    </xf>
    <xf numFmtId="165" fontId="1" fillId="0" borderId="16" xfId="42" applyNumberFormat="1" applyFont="1" applyFill="1" applyBorder="1" applyAlignment="1" quotePrefix="1">
      <alignment horizontal="centerContinuous" vertical="center" wrapText="1"/>
    </xf>
    <xf numFmtId="166" fontId="39" fillId="0" borderId="16" xfId="44" applyNumberFormat="1" applyFont="1" applyFill="1" applyBorder="1" applyAlignment="1">
      <alignment horizontal="centerContinuous" vertical="center"/>
    </xf>
    <xf numFmtId="43" fontId="39" fillId="0" borderId="16" xfId="42" applyFont="1" applyFill="1" applyBorder="1" applyAlignment="1">
      <alignment horizontal="centerContinuous" vertical="center"/>
    </xf>
    <xf numFmtId="43" fontId="39" fillId="0" borderId="16" xfId="42" applyNumberFormat="1" applyFont="1" applyFill="1" applyBorder="1" applyAlignment="1">
      <alignment horizontal="centerContinuous" vertical="center"/>
    </xf>
    <xf numFmtId="166" fontId="1" fillId="0" borderId="16" xfId="44" applyNumberFormat="1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166" fontId="39" fillId="0" borderId="17" xfId="44" applyNumberFormat="1" applyFont="1" applyFill="1" applyBorder="1" applyAlignment="1">
      <alignment horizontal="centerContinuous" vertical="center"/>
    </xf>
    <xf numFmtId="0" fontId="9" fillId="0" borderId="36" xfId="55" applyNumberFormat="1" applyFont="1" applyFill="1" applyBorder="1" applyAlignment="1" quotePrefix="1">
      <alignment horizontal="left" vertical="center" wrapText="1"/>
      <protection/>
    </xf>
    <xf numFmtId="0" fontId="1" fillId="0" borderId="3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56" fillId="0" borderId="36" xfId="0" applyNumberFormat="1" applyFont="1" applyFill="1" applyBorder="1" applyAlignment="1">
      <alignment horizontal="center" vertical="center"/>
    </xf>
    <xf numFmtId="166" fontId="39" fillId="0" borderId="37" xfId="44" applyNumberFormat="1" applyFont="1" applyFill="1" applyBorder="1" applyAlignment="1">
      <alignment horizontal="center" vertical="center"/>
    </xf>
    <xf numFmtId="166" fontId="1" fillId="0" borderId="36" xfId="44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166" fontId="56" fillId="0" borderId="11" xfId="44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Continuous" vertical="center"/>
    </xf>
    <xf numFmtId="164" fontId="56" fillId="0" borderId="11" xfId="58" applyNumberFormat="1" applyFont="1" applyFill="1" applyBorder="1" applyAlignment="1">
      <alignment horizontal="center" vertical="center"/>
    </xf>
    <xf numFmtId="165" fontId="1" fillId="0" borderId="16" xfId="42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/>
    </xf>
    <xf numFmtId="9" fontId="1" fillId="0" borderId="17" xfId="58" applyFont="1" applyFill="1" applyBorder="1" applyAlignment="1">
      <alignment horizontal="center" vertical="center"/>
    </xf>
    <xf numFmtId="43" fontId="39" fillId="0" borderId="29" xfId="42" applyFont="1" applyFill="1" applyBorder="1" applyAlignment="1">
      <alignment vertical="center"/>
    </xf>
    <xf numFmtId="165" fontId="39" fillId="0" borderId="38" xfId="0" applyNumberFormat="1" applyFont="1" applyFill="1" applyBorder="1" applyAlignment="1">
      <alignment horizontal="center" vertical="center"/>
    </xf>
    <xf numFmtId="43" fontId="39" fillId="0" borderId="23" xfId="42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166" fontId="39" fillId="0" borderId="36" xfId="44" applyNumberFormat="1" applyFont="1" applyFill="1" applyBorder="1" applyAlignment="1">
      <alignment horizontal="center" vertical="center"/>
    </xf>
    <xf numFmtId="166" fontId="1" fillId="0" borderId="14" xfId="44" applyNumberFormat="1" applyFont="1" applyFill="1" applyBorder="1" applyAlignment="1">
      <alignment horizontal="center" vertical="center"/>
    </xf>
    <xf numFmtId="0" fontId="11" fillId="0" borderId="14" xfId="55" applyFont="1" applyFill="1" applyBorder="1" applyAlignment="1">
      <alignment horizontal="centerContinuous" vertical="center" wrapText="1"/>
      <protection/>
    </xf>
    <xf numFmtId="166" fontId="56" fillId="0" borderId="15" xfId="44" applyNumberFormat="1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164" fontId="56" fillId="0" borderId="15" xfId="58" applyNumberFormat="1" applyFont="1" applyFill="1" applyBorder="1" applyAlignment="1">
      <alignment horizontal="centerContinuous" vertical="center"/>
    </xf>
    <xf numFmtId="165" fontId="39" fillId="0" borderId="15" xfId="0" applyNumberFormat="1" applyFont="1" applyFill="1" applyBorder="1" applyAlignment="1">
      <alignment horizontal="centerContinuous" vertical="center"/>
    </xf>
    <xf numFmtId="166" fontId="39" fillId="0" borderId="15" xfId="44" applyNumberFormat="1" applyFont="1" applyFill="1" applyBorder="1" applyAlignment="1">
      <alignment horizontal="centerContinuous" vertical="center"/>
    </xf>
    <xf numFmtId="165" fontId="1" fillId="0" borderId="15" xfId="42" applyNumberFormat="1" applyFont="1" applyFill="1" applyBorder="1" applyAlignment="1" quotePrefix="1">
      <alignment horizontal="centerContinuous" vertical="center" wrapText="1"/>
    </xf>
    <xf numFmtId="164" fontId="39" fillId="0" borderId="15" xfId="58" applyNumberFormat="1" applyFont="1" applyFill="1" applyBorder="1" applyAlignment="1">
      <alignment horizontal="centerContinuous" vertical="center"/>
    </xf>
    <xf numFmtId="166" fontId="1" fillId="0" borderId="15" xfId="44" applyNumberFormat="1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66" fontId="39" fillId="0" borderId="21" xfId="44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1" fillId="0" borderId="22" xfId="58" applyFont="1" applyFill="1" applyBorder="1" applyAlignment="1">
      <alignment horizontal="center" vertical="center"/>
    </xf>
    <xf numFmtId="165" fontId="1" fillId="0" borderId="22" xfId="42" applyNumberFormat="1" applyFont="1" applyFill="1" applyBorder="1" applyAlignment="1" quotePrefix="1">
      <alignment horizontal="center" vertical="center" wrapText="1"/>
    </xf>
    <xf numFmtId="165" fontId="39" fillId="0" borderId="39" xfId="0" applyNumberFormat="1" applyFont="1" applyFill="1" applyBorder="1" applyAlignment="1">
      <alignment horizontal="center" vertical="center"/>
    </xf>
    <xf numFmtId="43" fontId="39" fillId="0" borderId="40" xfId="42" applyNumberFormat="1" applyFont="1" applyFill="1" applyBorder="1" applyAlignment="1">
      <alignment horizontal="center" vertical="center"/>
    </xf>
    <xf numFmtId="166" fontId="39" fillId="0" borderId="41" xfId="44" applyNumberFormat="1" applyFont="1" applyFill="1" applyBorder="1" applyAlignment="1">
      <alignment horizontal="center" vertical="center"/>
    </xf>
    <xf numFmtId="43" fontId="39" fillId="0" borderId="35" xfId="42" applyNumberFormat="1" applyFont="1" applyFill="1" applyBorder="1" applyAlignment="1">
      <alignment horizontal="center" vertical="center"/>
    </xf>
    <xf numFmtId="166" fontId="1" fillId="0" borderId="35" xfId="44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166" fontId="39" fillId="33" borderId="10" xfId="44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39" fillId="0" borderId="43" xfId="0" applyNumberFormat="1" applyFont="1" applyFill="1" applyBorder="1" applyAlignment="1">
      <alignment horizontal="center" vertical="center"/>
    </xf>
    <xf numFmtId="166" fontId="1" fillId="0" borderId="33" xfId="44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17" fillId="0" borderId="0" xfId="55" applyNumberFormat="1" applyFont="1" applyFill="1" applyBorder="1" applyAlignment="1" quotePrefix="1">
      <alignment horizontal="left" vertical="center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 vertical="center"/>
    </xf>
    <xf numFmtId="9" fontId="18" fillId="0" borderId="0" xfId="58" applyFont="1" applyFill="1" applyBorder="1" applyAlignment="1">
      <alignment horizontal="center" vertical="center"/>
    </xf>
    <xf numFmtId="165" fontId="18" fillId="0" borderId="0" xfId="42" applyNumberFormat="1" applyFont="1" applyFill="1" applyBorder="1" applyAlignment="1" quotePrefix="1">
      <alignment horizontal="center" vertical="center" wrapText="1"/>
    </xf>
    <xf numFmtId="166" fontId="58" fillId="0" borderId="0" xfId="44" applyNumberFormat="1" applyFont="1" applyFill="1" applyBorder="1" applyAlignment="1">
      <alignment horizontal="center" vertical="center"/>
    </xf>
    <xf numFmtId="166" fontId="58" fillId="33" borderId="0" xfId="44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49" fontId="19" fillId="0" borderId="0" xfId="58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18" fillId="0" borderId="0" xfId="0" applyFont="1" applyFill="1" applyAlignment="1" quotePrefix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91" workbookViewId="0" topLeftCell="A1">
      <selection activeCell="D6" sqref="D6"/>
    </sheetView>
  </sheetViews>
  <sheetFormatPr defaultColWidth="9.140625" defaultRowHeight="15"/>
  <cols>
    <col min="1" max="1" width="25.57421875" style="59" customWidth="1"/>
    <col min="2" max="3" width="9.140625" style="59" hidden="1" customWidth="1"/>
    <col min="4" max="4" width="9.28125" style="59" bestFit="1" customWidth="1"/>
    <col min="5" max="5" width="13.140625" style="58" customWidth="1"/>
    <col min="6" max="6" width="8.57421875" style="58" bestFit="1" customWidth="1"/>
    <col min="7" max="7" width="9.140625" style="58" customWidth="1"/>
    <col min="8" max="9" width="9.140625" style="58" hidden="1" customWidth="1"/>
    <col min="10" max="10" width="12.00390625" style="58" hidden="1" customWidth="1"/>
    <col min="11" max="11" width="12.28125" style="58" customWidth="1"/>
    <col min="12" max="12" width="11.28125" style="58" customWidth="1"/>
    <col min="13" max="13" width="15.57421875" style="58" bestFit="1" customWidth="1"/>
    <col min="14" max="14" width="15.00390625" style="58" bestFit="1" customWidth="1"/>
    <col min="15" max="15" width="12.421875" style="58" bestFit="1" customWidth="1"/>
    <col min="16" max="16" width="15.28125" style="58" bestFit="1" customWidth="1"/>
    <col min="17" max="17" width="14.28125" style="58" customWidth="1"/>
    <col min="18" max="18" width="14.28125" style="58" bestFit="1" customWidth="1"/>
    <col min="19" max="19" width="15.00390625" style="58" customWidth="1"/>
    <col min="20" max="20" width="0" style="58" hidden="1" customWidth="1"/>
    <col min="21" max="21" width="11.57421875" style="58" hidden="1" customWidth="1"/>
    <col min="22" max="22" width="14.140625" style="58" customWidth="1"/>
    <col min="23" max="23" width="9.140625" style="58" customWidth="1"/>
    <col min="24" max="16384" width="9.140625" style="59" customWidth="1"/>
  </cols>
  <sheetData>
    <row r="1" spans="1:23" s="165" customFormat="1" ht="21">
      <c r="A1" s="188" t="s">
        <v>101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64"/>
    </row>
    <row r="2" spans="1:23" s="165" customFormat="1" ht="21">
      <c r="A2" s="186"/>
      <c r="B2" s="186"/>
      <c r="C2" s="186"/>
      <c r="D2" s="186"/>
      <c r="E2" s="186"/>
      <c r="F2" s="186"/>
      <c r="G2" s="186"/>
      <c r="H2" s="187"/>
      <c r="I2" s="187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64"/>
    </row>
    <row r="3" spans="1:22" ht="30.75" customHeight="1">
      <c r="A3" s="13"/>
      <c r="B3" s="8" t="s">
        <v>0</v>
      </c>
      <c r="C3" s="9"/>
      <c r="D3" s="9"/>
      <c r="E3" s="25"/>
      <c r="F3" s="25"/>
      <c r="G3" s="26"/>
      <c r="H3" s="27"/>
      <c r="I3" s="28"/>
      <c r="J3" s="20" t="s">
        <v>1</v>
      </c>
      <c r="K3" s="12" t="s">
        <v>97</v>
      </c>
      <c r="L3" s="45"/>
      <c r="M3" s="45"/>
      <c r="N3" s="46"/>
      <c r="O3" s="12" t="s">
        <v>98</v>
      </c>
      <c r="P3" s="48"/>
      <c r="Q3" s="48"/>
      <c r="R3" s="45"/>
      <c r="S3" s="49"/>
      <c r="T3" s="50"/>
      <c r="U3" s="50"/>
      <c r="V3" s="57"/>
    </row>
    <row r="4" spans="1:22" ht="11.25" customHeight="1">
      <c r="A4" s="14"/>
      <c r="B4" s="10"/>
      <c r="C4" s="11"/>
      <c r="D4" s="11"/>
      <c r="E4" s="29"/>
      <c r="F4" s="29"/>
      <c r="G4" s="30"/>
      <c r="H4" s="31"/>
      <c r="I4" s="32"/>
      <c r="J4" s="33" t="s">
        <v>2</v>
      </c>
      <c r="K4" s="33"/>
      <c r="L4" s="34"/>
      <c r="M4" s="34"/>
      <c r="N4" s="35"/>
      <c r="O4" s="47" t="s">
        <v>96</v>
      </c>
      <c r="P4" s="51"/>
      <c r="Q4" s="51"/>
      <c r="R4" s="60"/>
      <c r="S4" s="52"/>
      <c r="T4" s="53"/>
      <c r="U4" s="53"/>
      <c r="V4" s="61"/>
    </row>
    <row r="5" spans="1:22" ht="92.25" customHeight="1">
      <c r="A5" s="54" t="s">
        <v>73</v>
      </c>
      <c r="B5" s="40" t="s">
        <v>55</v>
      </c>
      <c r="C5" s="36" t="s">
        <v>3</v>
      </c>
      <c r="D5" s="36" t="s">
        <v>92</v>
      </c>
      <c r="E5" s="36" t="s">
        <v>93</v>
      </c>
      <c r="F5" s="36" t="s">
        <v>94</v>
      </c>
      <c r="G5" s="36" t="s">
        <v>95</v>
      </c>
      <c r="H5" s="37" t="s">
        <v>4</v>
      </c>
      <c r="I5" s="38" t="s">
        <v>5</v>
      </c>
      <c r="J5" s="39" t="s">
        <v>6</v>
      </c>
      <c r="K5" s="158" t="s">
        <v>77</v>
      </c>
      <c r="L5" s="159" t="s">
        <v>57</v>
      </c>
      <c r="M5" s="159" t="s">
        <v>56</v>
      </c>
      <c r="N5" s="158" t="s">
        <v>7</v>
      </c>
      <c r="O5" s="159" t="s">
        <v>58</v>
      </c>
      <c r="P5" s="159" t="s">
        <v>59</v>
      </c>
      <c r="Q5" s="159" t="s">
        <v>71</v>
      </c>
      <c r="R5" s="158" t="s">
        <v>60</v>
      </c>
      <c r="S5" s="158" t="s">
        <v>61</v>
      </c>
      <c r="T5" s="40" t="s">
        <v>8</v>
      </c>
      <c r="U5" s="36" t="s">
        <v>9</v>
      </c>
      <c r="V5" s="158" t="s">
        <v>72</v>
      </c>
    </row>
    <row r="6" spans="1:22" ht="36" customHeight="1">
      <c r="A6" s="55" t="s">
        <v>74</v>
      </c>
      <c r="B6" s="15"/>
      <c r="C6" s="16"/>
      <c r="D6" s="16"/>
      <c r="E6" s="16"/>
      <c r="F6" s="16"/>
      <c r="G6" s="16"/>
      <c r="H6" s="17"/>
      <c r="I6" s="1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9"/>
    </row>
    <row r="7" spans="1:22" ht="47.25">
      <c r="A7" s="62" t="s">
        <v>80</v>
      </c>
      <c r="B7" s="3" t="s">
        <v>14</v>
      </c>
      <c r="C7" s="63">
        <v>432</v>
      </c>
      <c r="D7" s="64">
        <v>327</v>
      </c>
      <c r="E7" s="65">
        <v>0.913</v>
      </c>
      <c r="F7" s="69">
        <v>327</v>
      </c>
      <c r="G7" s="70">
        <v>309</v>
      </c>
      <c r="H7" s="4" t="s">
        <v>17</v>
      </c>
      <c r="I7" s="5" t="s">
        <v>18</v>
      </c>
      <c r="J7" s="1">
        <f>679442-103509</f>
        <v>575933</v>
      </c>
      <c r="K7" s="66">
        <v>4.77</v>
      </c>
      <c r="L7" s="67">
        <v>0.21</v>
      </c>
      <c r="M7" s="1">
        <v>94737</v>
      </c>
      <c r="N7" s="23">
        <v>630933</v>
      </c>
      <c r="O7" s="1">
        <v>12660</v>
      </c>
      <c r="P7" s="1">
        <v>-184091</v>
      </c>
      <c r="Q7" s="71">
        <v>-175762</v>
      </c>
      <c r="R7" s="71">
        <v>567626</v>
      </c>
      <c r="S7" s="23">
        <v>446843</v>
      </c>
      <c r="T7" s="24"/>
      <c r="U7" s="2" t="s">
        <v>11</v>
      </c>
      <c r="V7" s="72">
        <v>455171</v>
      </c>
    </row>
    <row r="8" spans="1:22" ht="47.25">
      <c r="A8" s="62" t="s">
        <v>62</v>
      </c>
      <c r="B8" s="3" t="s">
        <v>10</v>
      </c>
      <c r="C8" s="63">
        <v>500</v>
      </c>
      <c r="D8" s="64">
        <v>403</v>
      </c>
      <c r="E8" s="65">
        <v>0.983</v>
      </c>
      <c r="F8" s="96">
        <v>395</v>
      </c>
      <c r="G8" s="78">
        <v>393</v>
      </c>
      <c r="H8" s="4" t="s">
        <v>24</v>
      </c>
      <c r="I8" s="5" t="s">
        <v>25</v>
      </c>
      <c r="J8" s="79">
        <f>1138295-989434</f>
        <v>148861</v>
      </c>
      <c r="K8" s="80">
        <v>1.62</v>
      </c>
      <c r="L8" s="67">
        <v>0.62</v>
      </c>
      <c r="M8" s="1">
        <v>120775</v>
      </c>
      <c r="N8" s="23">
        <v>364270</v>
      </c>
      <c r="O8" s="1">
        <v>65231</v>
      </c>
      <c r="P8" s="1">
        <v>25139</v>
      </c>
      <c r="Q8" s="1">
        <v>50482</v>
      </c>
      <c r="R8" s="1">
        <v>316730</v>
      </c>
      <c r="S8" s="23">
        <v>389409</v>
      </c>
      <c r="T8" s="77"/>
      <c r="U8" s="2" t="s">
        <v>11</v>
      </c>
      <c r="V8" s="72">
        <v>414752</v>
      </c>
    </row>
    <row r="9" spans="1:22" ht="63">
      <c r="A9" s="62" t="s">
        <v>81</v>
      </c>
      <c r="B9" s="3"/>
      <c r="C9" s="63"/>
      <c r="D9" s="64">
        <v>85</v>
      </c>
      <c r="E9" s="65">
        <v>0.949</v>
      </c>
      <c r="F9" s="22">
        <v>297</v>
      </c>
      <c r="G9" s="78">
        <v>293</v>
      </c>
      <c r="H9" s="4"/>
      <c r="I9" s="5"/>
      <c r="J9" s="79"/>
      <c r="K9" s="80">
        <v>1.04</v>
      </c>
      <c r="L9" s="80">
        <v>0.97</v>
      </c>
      <c r="M9" s="1">
        <v>18925</v>
      </c>
      <c r="N9" s="1">
        <v>18925</v>
      </c>
      <c r="O9" s="1">
        <v>123008</v>
      </c>
      <c r="P9" s="1">
        <v>158904</v>
      </c>
      <c r="Q9" s="1">
        <v>155035</v>
      </c>
      <c r="R9" s="1">
        <v>142157</v>
      </c>
      <c r="S9" s="23">
        <v>177829</v>
      </c>
      <c r="T9" s="81"/>
      <c r="U9" s="2"/>
      <c r="V9" s="72">
        <v>173960</v>
      </c>
    </row>
    <row r="10" spans="1:22" ht="31.5">
      <c r="A10" s="62" t="s">
        <v>63</v>
      </c>
      <c r="B10" s="82" t="s">
        <v>23</v>
      </c>
      <c r="C10" s="63">
        <v>560</v>
      </c>
      <c r="D10" s="64">
        <v>583</v>
      </c>
      <c r="E10" s="65">
        <v>0.958</v>
      </c>
      <c r="F10" s="133">
        <v>603</v>
      </c>
      <c r="G10" s="78">
        <v>591</v>
      </c>
      <c r="H10" s="4" t="s">
        <v>26</v>
      </c>
      <c r="I10" s="5" t="s">
        <v>27</v>
      </c>
      <c r="J10" s="79">
        <f>1578680-1195159</f>
        <v>383521</v>
      </c>
      <c r="K10" s="80">
        <v>2.49</v>
      </c>
      <c r="L10" s="67">
        <v>0.38</v>
      </c>
      <c r="M10" s="1">
        <v>189477</v>
      </c>
      <c r="N10" s="23">
        <v>1268352</v>
      </c>
      <c r="O10" s="1">
        <v>116873</v>
      </c>
      <c r="P10" s="1">
        <v>59454</v>
      </c>
      <c r="Q10" s="1">
        <v>76421</v>
      </c>
      <c r="R10" s="1">
        <v>1132331</v>
      </c>
      <c r="S10" s="23">
        <v>1327806</v>
      </c>
      <c r="T10" s="24"/>
      <c r="U10" s="2" t="s">
        <v>11</v>
      </c>
      <c r="V10" s="72">
        <v>1344773</v>
      </c>
    </row>
    <row r="11" spans="1:22" ht="47.25">
      <c r="A11" s="62" t="s">
        <v>64</v>
      </c>
      <c r="B11" s="82" t="s">
        <v>23</v>
      </c>
      <c r="C11" s="63">
        <v>560</v>
      </c>
      <c r="D11" s="64">
        <v>535</v>
      </c>
      <c r="E11" s="65">
        <v>0.951</v>
      </c>
      <c r="F11" s="21">
        <v>533</v>
      </c>
      <c r="G11" s="22">
        <v>529</v>
      </c>
      <c r="H11" s="4" t="s">
        <v>28</v>
      </c>
      <c r="I11" s="5" t="s">
        <v>29</v>
      </c>
      <c r="J11" s="72">
        <f>1006958-657847</f>
        <v>349111</v>
      </c>
      <c r="K11" s="83">
        <v>2.19</v>
      </c>
      <c r="L11" s="67">
        <v>0.44</v>
      </c>
      <c r="M11" s="1">
        <v>138262</v>
      </c>
      <c r="N11" s="23">
        <v>725467</v>
      </c>
      <c r="O11" s="1">
        <v>105481</v>
      </c>
      <c r="P11" s="1">
        <v>49753</v>
      </c>
      <c r="Q11" s="1">
        <v>81388</v>
      </c>
      <c r="R11" s="1">
        <v>667630</v>
      </c>
      <c r="S11" s="23">
        <v>775220</v>
      </c>
      <c r="T11" s="24"/>
      <c r="U11" s="2" t="s">
        <v>11</v>
      </c>
      <c r="V11" s="72">
        <v>806855</v>
      </c>
    </row>
    <row r="12" spans="1:22" ht="47.25">
      <c r="A12" s="62" t="s">
        <v>65</v>
      </c>
      <c r="B12" s="82" t="s">
        <v>20</v>
      </c>
      <c r="C12" s="63">
        <v>420</v>
      </c>
      <c r="D12" s="64">
        <v>317</v>
      </c>
      <c r="E12" s="65">
        <v>0.968</v>
      </c>
      <c r="F12" s="21">
        <v>311</v>
      </c>
      <c r="G12" s="22">
        <v>306</v>
      </c>
      <c r="H12" s="4" t="s">
        <v>13</v>
      </c>
      <c r="I12" s="5" t="s">
        <v>30</v>
      </c>
      <c r="J12" s="72">
        <f>1705138-1013905</f>
        <v>691233</v>
      </c>
      <c r="K12" s="83">
        <v>2.41</v>
      </c>
      <c r="L12" s="67">
        <v>0.41</v>
      </c>
      <c r="M12" s="1">
        <v>36220</v>
      </c>
      <c r="N12" s="23">
        <v>561595</v>
      </c>
      <c r="O12" s="1">
        <v>53107</v>
      </c>
      <c r="P12" s="1">
        <v>14851</v>
      </c>
      <c r="Q12" s="1">
        <v>-400826</v>
      </c>
      <c r="R12" s="1">
        <v>583638</v>
      </c>
      <c r="S12" s="23">
        <v>606446</v>
      </c>
      <c r="T12" s="24"/>
      <c r="U12" s="2" t="s">
        <v>11</v>
      </c>
      <c r="V12" s="72">
        <v>160769</v>
      </c>
    </row>
    <row r="13" spans="1:22" ht="47.25">
      <c r="A13" s="62" t="s">
        <v>66</v>
      </c>
      <c r="B13" s="82" t="s">
        <v>20</v>
      </c>
      <c r="C13" s="63">
        <v>420</v>
      </c>
      <c r="D13" s="64">
        <v>317</v>
      </c>
      <c r="E13" s="65">
        <v>0.953</v>
      </c>
      <c r="F13" s="21">
        <v>314</v>
      </c>
      <c r="G13" s="22">
        <v>312</v>
      </c>
      <c r="H13" s="4" t="s">
        <v>31</v>
      </c>
      <c r="I13" s="5" t="s">
        <v>32</v>
      </c>
      <c r="J13" s="72">
        <f>892986-509228</f>
        <v>383758</v>
      </c>
      <c r="K13" s="83">
        <v>3.72</v>
      </c>
      <c r="L13" s="67">
        <v>0.26</v>
      </c>
      <c r="M13" s="1">
        <v>-28361</v>
      </c>
      <c r="N13" s="23">
        <v>606215</v>
      </c>
      <c r="O13" s="1">
        <v>49706</v>
      </c>
      <c r="P13" s="1">
        <v>14925</v>
      </c>
      <c r="Q13" s="1">
        <v>-6170</v>
      </c>
      <c r="R13" s="1">
        <v>604677</v>
      </c>
      <c r="S13" s="23">
        <v>621140</v>
      </c>
      <c r="T13" s="24"/>
      <c r="U13" s="2" t="s">
        <v>11</v>
      </c>
      <c r="V13" s="72">
        <v>600045</v>
      </c>
    </row>
    <row r="14" spans="1:22" ht="31.5">
      <c r="A14" s="62" t="s">
        <v>86</v>
      </c>
      <c r="B14" s="82" t="s">
        <v>14</v>
      </c>
      <c r="C14" s="63">
        <v>414</v>
      </c>
      <c r="D14" s="64">
        <v>387</v>
      </c>
      <c r="E14" s="65">
        <v>0.951</v>
      </c>
      <c r="F14" s="21">
        <v>454</v>
      </c>
      <c r="G14" s="22">
        <v>429</v>
      </c>
      <c r="H14" s="4" t="s">
        <v>33</v>
      </c>
      <c r="I14" s="5" t="s">
        <v>34</v>
      </c>
      <c r="J14" s="1">
        <f>377979-726642</f>
        <v>-348663</v>
      </c>
      <c r="K14" s="66">
        <v>7.21</v>
      </c>
      <c r="L14" s="67">
        <v>0.14</v>
      </c>
      <c r="M14" s="1">
        <v>247362</v>
      </c>
      <c r="N14" s="23">
        <v>634049</v>
      </c>
      <c r="O14" s="1">
        <v>91189</v>
      </c>
      <c r="P14" s="1">
        <v>43684</v>
      </c>
      <c r="Q14" s="1">
        <v>252973</v>
      </c>
      <c r="R14" s="1">
        <v>477876</v>
      </c>
      <c r="S14" s="23">
        <v>677134</v>
      </c>
      <c r="T14" s="24"/>
      <c r="U14" s="2" t="s">
        <v>22</v>
      </c>
      <c r="V14" s="23">
        <v>887023</v>
      </c>
    </row>
    <row r="15" spans="1:22" ht="47.25">
      <c r="A15" s="91" t="s">
        <v>67</v>
      </c>
      <c r="B15" s="92" t="s">
        <v>12</v>
      </c>
      <c r="C15" s="93">
        <v>340</v>
      </c>
      <c r="D15" s="94">
        <v>359</v>
      </c>
      <c r="E15" s="95">
        <v>0.956</v>
      </c>
      <c r="F15" s="96">
        <v>463</v>
      </c>
      <c r="G15" s="73">
        <v>454.1</v>
      </c>
      <c r="H15" s="74" t="s">
        <v>35</v>
      </c>
      <c r="I15" s="75" t="s">
        <v>36</v>
      </c>
      <c r="J15" s="101">
        <f>1675646-674736</f>
        <v>1000910</v>
      </c>
      <c r="K15" s="134">
        <v>11.18</v>
      </c>
      <c r="L15" s="86">
        <v>0.15</v>
      </c>
      <c r="M15" s="76">
        <v>247993</v>
      </c>
      <c r="N15" s="87">
        <v>2209008</v>
      </c>
      <c r="O15" s="76">
        <v>182996</v>
      </c>
      <c r="P15" s="76">
        <v>47053</v>
      </c>
      <c r="Q15" s="76">
        <v>70637</v>
      </c>
      <c r="R15" s="76">
        <v>2136299</v>
      </c>
      <c r="S15" s="87">
        <v>2149036</v>
      </c>
      <c r="T15" s="99"/>
      <c r="U15" s="100" t="s">
        <v>11</v>
      </c>
      <c r="V15" s="101">
        <v>2279645</v>
      </c>
    </row>
    <row r="16" spans="1:22" ht="47.25">
      <c r="A16" s="62" t="s">
        <v>87</v>
      </c>
      <c r="B16" s="82" t="s">
        <v>23</v>
      </c>
      <c r="C16" s="63">
        <v>540</v>
      </c>
      <c r="D16" s="63">
        <v>419</v>
      </c>
      <c r="E16" s="65">
        <v>0.952</v>
      </c>
      <c r="F16" s="22">
        <v>396</v>
      </c>
      <c r="G16" s="22">
        <v>393.6</v>
      </c>
      <c r="H16" s="4" t="s">
        <v>37</v>
      </c>
      <c r="I16" s="5" t="s">
        <v>38</v>
      </c>
      <c r="J16" s="72">
        <f>983371-715007</f>
        <v>268364</v>
      </c>
      <c r="K16" s="83">
        <v>10.56</v>
      </c>
      <c r="L16" s="67">
        <v>0.09</v>
      </c>
      <c r="M16" s="72">
        <v>1988764</v>
      </c>
      <c r="N16" s="23">
        <v>3183817</v>
      </c>
      <c r="O16" s="72">
        <v>23473</v>
      </c>
      <c r="P16" s="72">
        <v>181598</v>
      </c>
      <c r="Q16" s="72">
        <v>68412</v>
      </c>
      <c r="R16" s="72">
        <v>1449402</v>
      </c>
      <c r="S16" s="23">
        <v>3042562</v>
      </c>
      <c r="T16" s="23"/>
      <c r="U16" s="2" t="s">
        <v>11</v>
      </c>
      <c r="V16" s="72">
        <v>2929377</v>
      </c>
    </row>
    <row r="17" spans="1:22" ht="47.25">
      <c r="A17" s="84" t="s">
        <v>88</v>
      </c>
      <c r="B17" s="82" t="s">
        <v>14</v>
      </c>
      <c r="C17" s="63">
        <v>540</v>
      </c>
      <c r="D17" s="161">
        <v>166.37</v>
      </c>
      <c r="E17" s="65">
        <v>0.945</v>
      </c>
      <c r="F17" s="22">
        <v>160</v>
      </c>
      <c r="G17" s="22">
        <v>159</v>
      </c>
      <c r="H17" s="4" t="s">
        <v>21</v>
      </c>
      <c r="I17" s="85" t="s">
        <v>39</v>
      </c>
      <c r="J17" s="72">
        <f>401761-9170</f>
        <v>392591</v>
      </c>
      <c r="K17" s="154">
        <v>8.08</v>
      </c>
      <c r="L17" s="154">
        <v>0.5</v>
      </c>
      <c r="M17" s="23">
        <v>125291</v>
      </c>
      <c r="N17" s="23">
        <v>2247638</v>
      </c>
      <c r="O17" s="72">
        <v>18761</v>
      </c>
      <c r="P17" s="72">
        <v>-241034</v>
      </c>
      <c r="Q17" s="72">
        <v>-114900</v>
      </c>
      <c r="R17" s="72">
        <v>2151214</v>
      </c>
      <c r="S17" s="72">
        <v>2006604</v>
      </c>
      <c r="T17" s="23"/>
      <c r="U17" s="2" t="s">
        <v>11</v>
      </c>
      <c r="V17" s="72">
        <v>2132738</v>
      </c>
    </row>
    <row r="18" spans="1:22" ht="31.5">
      <c r="A18" s="84" t="s">
        <v>70</v>
      </c>
      <c r="B18" s="82" t="s">
        <v>14</v>
      </c>
      <c r="C18" s="63">
        <v>540</v>
      </c>
      <c r="D18" s="63">
        <v>150</v>
      </c>
      <c r="E18" s="65">
        <v>0.965</v>
      </c>
      <c r="F18" s="133">
        <v>197</v>
      </c>
      <c r="G18" s="22">
        <v>191</v>
      </c>
      <c r="H18" s="151" t="s">
        <v>40</v>
      </c>
      <c r="I18" s="152" t="s">
        <v>41</v>
      </c>
      <c r="J18" s="155">
        <f>1702452-72956</f>
        <v>1629496</v>
      </c>
      <c r="K18" s="156">
        <f>921891/70915</f>
        <v>12.999943594444053</v>
      </c>
      <c r="L18" s="67">
        <f>70915/921891</f>
        <v>0.07692341068521116</v>
      </c>
      <c r="M18" s="103">
        <v>296091</v>
      </c>
      <c r="N18" s="157">
        <f>+M18+554885</f>
        <v>850976</v>
      </c>
      <c r="O18" s="121">
        <v>44627</v>
      </c>
      <c r="P18" s="121">
        <v>63066</v>
      </c>
      <c r="Q18" s="121">
        <v>55066</v>
      </c>
      <c r="R18" s="121">
        <v>444627</v>
      </c>
      <c r="S18" s="122">
        <v>629622</v>
      </c>
      <c r="T18" s="137"/>
      <c r="U18" s="123" t="s">
        <v>11</v>
      </c>
      <c r="V18" s="136">
        <v>611382</v>
      </c>
    </row>
    <row r="19" spans="1:22" ht="47.25">
      <c r="A19" s="117" t="s">
        <v>68</v>
      </c>
      <c r="B19" s="135" t="s">
        <v>12</v>
      </c>
      <c r="C19" s="118">
        <v>600</v>
      </c>
      <c r="D19" s="119">
        <v>639</v>
      </c>
      <c r="E19" s="120">
        <v>0.977</v>
      </c>
      <c r="F19" s="21">
        <v>729</v>
      </c>
      <c r="G19" s="22">
        <v>723.75</v>
      </c>
      <c r="H19" s="131" t="s">
        <v>42</v>
      </c>
      <c r="I19" s="5" t="s">
        <v>43</v>
      </c>
      <c r="J19" s="79">
        <f>384722-651998</f>
        <v>-267276</v>
      </c>
      <c r="K19" s="132">
        <f>1030343/748859</f>
        <v>1.3758838446222854</v>
      </c>
      <c r="L19" s="67">
        <f>2093716/4197353</f>
        <v>0.4988181837458036</v>
      </c>
      <c r="M19" s="121">
        <v>11567</v>
      </c>
      <c r="N19" s="122">
        <v>2103637</v>
      </c>
      <c r="O19" s="1">
        <v>393149</v>
      </c>
      <c r="P19" s="1">
        <v>287325</v>
      </c>
      <c r="Q19" s="1">
        <v>313673</v>
      </c>
      <c r="R19" s="1">
        <v>2496787</v>
      </c>
      <c r="S19" s="23">
        <v>2390962</v>
      </c>
      <c r="T19" s="24"/>
      <c r="U19" s="2" t="s">
        <v>22</v>
      </c>
      <c r="V19" s="72">
        <v>2417310</v>
      </c>
    </row>
    <row r="20" spans="1:22" ht="31.5">
      <c r="A20" s="62" t="s">
        <v>82</v>
      </c>
      <c r="B20" s="82" t="s">
        <v>19</v>
      </c>
      <c r="C20" s="63">
        <v>350</v>
      </c>
      <c r="D20" s="64">
        <v>369</v>
      </c>
      <c r="E20" s="65">
        <v>0.964</v>
      </c>
      <c r="F20" s="21">
        <v>404</v>
      </c>
      <c r="G20" s="22">
        <v>404.28</v>
      </c>
      <c r="H20" s="4" t="s">
        <v>44</v>
      </c>
      <c r="I20" s="5" t="s">
        <v>45</v>
      </c>
      <c r="J20" s="88">
        <f>1103760-207076</f>
        <v>896684</v>
      </c>
      <c r="K20" s="89">
        <v>8.99</v>
      </c>
      <c r="L20" s="67">
        <v>0.1</v>
      </c>
      <c r="M20" s="88">
        <v>251064</v>
      </c>
      <c r="N20" s="23">
        <v>2389654</v>
      </c>
      <c r="O20" s="90">
        <v>-1007</v>
      </c>
      <c r="P20" s="1">
        <v>-38652</v>
      </c>
      <c r="Q20" s="1">
        <v>-125046</v>
      </c>
      <c r="R20" s="1">
        <v>2213192</v>
      </c>
      <c r="S20" s="23">
        <v>2547102</v>
      </c>
      <c r="T20" s="24"/>
      <c r="U20" s="2" t="s">
        <v>11</v>
      </c>
      <c r="V20" s="72">
        <v>2264608</v>
      </c>
    </row>
    <row r="21" spans="1:22" ht="47.25">
      <c r="A21" s="91" t="s">
        <v>69</v>
      </c>
      <c r="B21" s="92" t="s">
        <v>23</v>
      </c>
      <c r="C21" s="93">
        <v>430</v>
      </c>
      <c r="D21" s="94">
        <v>547</v>
      </c>
      <c r="E21" s="95">
        <v>0.943</v>
      </c>
      <c r="F21" s="21">
        <v>659</v>
      </c>
      <c r="G21" s="22">
        <v>658.73</v>
      </c>
      <c r="H21" s="4" t="s">
        <v>46</v>
      </c>
      <c r="I21" s="5" t="s">
        <v>47</v>
      </c>
      <c r="J21" s="1">
        <f>274066-164311</f>
        <v>109755</v>
      </c>
      <c r="K21" s="66">
        <v>8.14</v>
      </c>
      <c r="L21" s="67">
        <v>0.07</v>
      </c>
      <c r="M21" s="1">
        <v>676612</v>
      </c>
      <c r="N21" s="23">
        <v>4257254</v>
      </c>
      <c r="O21" s="90">
        <v>97432</v>
      </c>
      <c r="P21" s="1">
        <v>236011</v>
      </c>
      <c r="Q21" s="1">
        <v>233957</v>
      </c>
      <c r="R21" s="1">
        <v>4354686</v>
      </c>
      <c r="S21" s="23">
        <v>4493265</v>
      </c>
      <c r="T21" s="24"/>
      <c r="U21" s="2" t="s">
        <v>11</v>
      </c>
      <c r="V21" s="72">
        <v>3814599</v>
      </c>
    </row>
    <row r="22" spans="1:22" ht="31.5">
      <c r="A22" s="62" t="s">
        <v>85</v>
      </c>
      <c r="B22" s="82" t="s">
        <v>23</v>
      </c>
      <c r="C22" s="63">
        <v>430</v>
      </c>
      <c r="D22" s="64" t="s">
        <v>99</v>
      </c>
      <c r="E22" s="63" t="s">
        <v>99</v>
      </c>
      <c r="F22" s="162">
        <v>46</v>
      </c>
      <c r="G22" s="97">
        <v>49.4</v>
      </c>
      <c r="H22" s="4" t="s">
        <v>50</v>
      </c>
      <c r="I22" s="5" t="s">
        <v>51</v>
      </c>
      <c r="J22" s="98">
        <f>1770832-1867453</f>
        <v>-96621</v>
      </c>
      <c r="K22" s="64" t="s">
        <v>99</v>
      </c>
      <c r="L22" s="64" t="s">
        <v>99</v>
      </c>
      <c r="M22" s="64" t="s">
        <v>99</v>
      </c>
      <c r="N22" s="64" t="s">
        <v>99</v>
      </c>
      <c r="O22" s="98">
        <v>74538</v>
      </c>
      <c r="P22" s="98">
        <v>289172</v>
      </c>
      <c r="Q22" s="98">
        <v>274195</v>
      </c>
      <c r="R22" s="98">
        <v>314092</v>
      </c>
      <c r="S22" s="163">
        <v>289172</v>
      </c>
      <c r="T22" s="24"/>
      <c r="U22" s="2" t="s">
        <v>11</v>
      </c>
      <c r="V22" s="72">
        <v>274195</v>
      </c>
    </row>
    <row r="23" spans="1:22" ht="31.5">
      <c r="A23" s="84" t="s">
        <v>89</v>
      </c>
      <c r="B23" s="82" t="s">
        <v>19</v>
      </c>
      <c r="C23" s="63">
        <v>540</v>
      </c>
      <c r="D23" s="63">
        <v>692</v>
      </c>
      <c r="E23" s="65">
        <v>0.935</v>
      </c>
      <c r="F23" s="22">
        <v>786</v>
      </c>
      <c r="G23" s="22">
        <v>786</v>
      </c>
      <c r="H23" s="4" t="s">
        <v>53</v>
      </c>
      <c r="I23" s="5" t="s">
        <v>54</v>
      </c>
      <c r="J23" s="72">
        <f>4247468-2248951</f>
        <v>1998517</v>
      </c>
      <c r="K23" s="83">
        <v>1.11</v>
      </c>
      <c r="L23" s="67">
        <v>0.86</v>
      </c>
      <c r="M23" s="72">
        <v>-207860</v>
      </c>
      <c r="N23" s="23">
        <v>696046</v>
      </c>
      <c r="O23" s="72">
        <v>785037</v>
      </c>
      <c r="P23" s="72">
        <v>1171043</v>
      </c>
      <c r="Q23" s="72">
        <v>1262226</v>
      </c>
      <c r="R23" s="72">
        <v>1481083</v>
      </c>
      <c r="S23" s="23">
        <v>1867089</v>
      </c>
      <c r="T23" s="23"/>
      <c r="U23" s="2" t="s">
        <v>11</v>
      </c>
      <c r="V23" s="72">
        <v>1958272</v>
      </c>
    </row>
    <row r="24" spans="1:22" ht="51.75" customHeight="1">
      <c r="A24" s="104" t="s">
        <v>75</v>
      </c>
      <c r="B24" s="105"/>
      <c r="C24" s="106"/>
      <c r="D24" s="106"/>
      <c r="E24" s="107"/>
      <c r="F24" s="108"/>
      <c r="G24" s="108"/>
      <c r="H24" s="109"/>
      <c r="I24" s="110"/>
      <c r="J24" s="111"/>
      <c r="K24" s="112"/>
      <c r="L24" s="113"/>
      <c r="M24" s="111"/>
      <c r="N24" s="114"/>
      <c r="O24" s="111"/>
      <c r="P24" s="111"/>
      <c r="Q24" s="111"/>
      <c r="R24" s="111"/>
      <c r="S24" s="114"/>
      <c r="T24" s="114"/>
      <c r="U24" s="115"/>
      <c r="V24" s="116"/>
    </row>
    <row r="25" spans="1:22" ht="47.25">
      <c r="A25" s="62" t="s">
        <v>90</v>
      </c>
      <c r="B25" s="82" t="s">
        <v>23</v>
      </c>
      <c r="C25" s="63">
        <v>550</v>
      </c>
      <c r="D25" s="63">
        <v>102</v>
      </c>
      <c r="E25" s="65">
        <v>0.849</v>
      </c>
      <c r="F25" s="22">
        <v>79</v>
      </c>
      <c r="G25" s="22">
        <v>89.76</v>
      </c>
      <c r="H25" s="4" t="s">
        <v>48</v>
      </c>
      <c r="I25" s="5" t="s">
        <v>49</v>
      </c>
      <c r="J25" s="72">
        <f>1078645-1078645</f>
        <v>0</v>
      </c>
      <c r="K25" s="83">
        <v>1</v>
      </c>
      <c r="L25" s="67">
        <v>1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</row>
    <row r="26" spans="1:22" ht="48.75" customHeight="1">
      <c r="A26" s="138" t="s">
        <v>76</v>
      </c>
      <c r="B26" s="139"/>
      <c r="C26" s="140"/>
      <c r="D26" s="140"/>
      <c r="E26" s="141"/>
      <c r="F26" s="142"/>
      <c r="G26" s="142"/>
      <c r="H26" s="143"/>
      <c r="I26" s="144"/>
      <c r="J26" s="143"/>
      <c r="K26" s="145"/>
      <c r="L26" s="145"/>
      <c r="M26" s="143"/>
      <c r="N26" s="146"/>
      <c r="O26" s="143"/>
      <c r="P26" s="143"/>
      <c r="Q26" s="143"/>
      <c r="R26" s="143"/>
      <c r="S26" s="146"/>
      <c r="T26" s="146"/>
      <c r="U26" s="147"/>
      <c r="V26" s="148"/>
    </row>
    <row r="27" spans="1:23" s="150" customFormat="1" ht="78.75">
      <c r="A27" s="62" t="s">
        <v>79</v>
      </c>
      <c r="B27" s="3" t="s">
        <v>12</v>
      </c>
      <c r="C27" s="63">
        <v>500</v>
      </c>
      <c r="D27" s="63" t="s">
        <v>99</v>
      </c>
      <c r="E27" s="63" t="s">
        <v>99</v>
      </c>
      <c r="F27" s="153">
        <v>106</v>
      </c>
      <c r="G27" s="22">
        <v>105.61</v>
      </c>
      <c r="H27" s="4" t="s">
        <v>15</v>
      </c>
      <c r="I27" s="5" t="s">
        <v>16</v>
      </c>
      <c r="J27" s="1">
        <f>1035878-673180</f>
        <v>362698</v>
      </c>
      <c r="K27" s="63" t="s">
        <v>99</v>
      </c>
      <c r="L27" s="63" t="s">
        <v>99</v>
      </c>
      <c r="M27" s="63" t="s">
        <v>99</v>
      </c>
      <c r="N27" s="63" t="s">
        <v>99</v>
      </c>
      <c r="O27" s="1">
        <v>36804</v>
      </c>
      <c r="P27" s="160">
        <v>50567</v>
      </c>
      <c r="Q27" s="1">
        <v>-186496</v>
      </c>
      <c r="R27" s="1">
        <v>53631</v>
      </c>
      <c r="S27" s="160">
        <v>50567</v>
      </c>
      <c r="T27" s="68"/>
      <c r="U27" s="2" t="s">
        <v>11</v>
      </c>
      <c r="V27" s="72">
        <v>-186496</v>
      </c>
      <c r="W27" s="149"/>
    </row>
    <row r="28" spans="1:22" ht="47.25">
      <c r="A28" s="124" t="s">
        <v>78</v>
      </c>
      <c r="B28" s="125" t="s">
        <v>52</v>
      </c>
      <c r="C28" s="126"/>
      <c r="D28" s="127">
        <v>179</v>
      </c>
      <c r="E28" s="128">
        <v>0.89</v>
      </c>
      <c r="F28" s="21">
        <v>190</v>
      </c>
      <c r="G28" s="78">
        <v>187.15</v>
      </c>
      <c r="H28" s="102"/>
      <c r="I28" s="129"/>
      <c r="J28" s="102" t="s">
        <v>52</v>
      </c>
      <c r="K28" s="83">
        <v>1.36</v>
      </c>
      <c r="L28" s="67">
        <v>1.25</v>
      </c>
      <c r="M28" s="1">
        <v>-396857</v>
      </c>
      <c r="N28" s="1">
        <v>-591015</v>
      </c>
      <c r="O28" s="90">
        <v>134560</v>
      </c>
      <c r="P28" s="1">
        <v>32005</v>
      </c>
      <c r="Q28" s="1">
        <v>-104672</v>
      </c>
      <c r="R28" s="1">
        <v>-431162</v>
      </c>
      <c r="S28" s="23">
        <v>-559010</v>
      </c>
      <c r="T28" s="24"/>
      <c r="U28" s="2" t="s">
        <v>11</v>
      </c>
      <c r="V28" s="72">
        <v>-695687</v>
      </c>
    </row>
    <row r="29" spans="1:23" s="176" customFormat="1" ht="13.5">
      <c r="A29" s="166" t="s">
        <v>84</v>
      </c>
      <c r="B29" s="167"/>
      <c r="C29" s="168"/>
      <c r="D29" s="168"/>
      <c r="E29" s="168"/>
      <c r="F29" s="169"/>
      <c r="G29" s="169"/>
      <c r="H29" s="170"/>
      <c r="I29" s="171"/>
      <c r="J29" s="172"/>
      <c r="K29" s="168"/>
      <c r="L29" s="168"/>
      <c r="M29" s="168"/>
      <c r="N29" s="168"/>
      <c r="O29" s="172"/>
      <c r="P29" s="173"/>
      <c r="Q29" s="172"/>
      <c r="R29" s="172"/>
      <c r="S29" s="173"/>
      <c r="T29" s="172"/>
      <c r="U29" s="174"/>
      <c r="V29" s="172"/>
      <c r="W29" s="175"/>
    </row>
    <row r="30" spans="1:23" s="183" customFormat="1" ht="15.75" customHeight="1">
      <c r="A30" s="166" t="s">
        <v>83</v>
      </c>
      <c r="B30" s="177"/>
      <c r="C30" s="178"/>
      <c r="D30" s="178"/>
      <c r="E30" s="179"/>
      <c r="F30" s="179"/>
      <c r="G30" s="179"/>
      <c r="H30" s="180"/>
      <c r="I30" s="181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2"/>
      <c r="W30" s="182"/>
    </row>
    <row r="31" spans="1:23" s="183" customFormat="1" ht="13.5">
      <c r="A31" s="184" t="s">
        <v>91</v>
      </c>
      <c r="B31" s="177"/>
      <c r="C31" s="178"/>
      <c r="D31" s="178"/>
      <c r="E31" s="179"/>
      <c r="F31" s="179"/>
      <c r="G31" s="179"/>
      <c r="H31" s="180"/>
      <c r="I31" s="181"/>
      <c r="J31" s="185"/>
      <c r="K31" s="185"/>
      <c r="L31" s="185"/>
      <c r="M31" s="185"/>
      <c r="N31" s="185"/>
      <c r="O31" s="179"/>
      <c r="P31" s="179"/>
      <c r="Q31" s="179"/>
      <c r="R31" s="179"/>
      <c r="S31" s="179"/>
      <c r="T31" s="179"/>
      <c r="U31" s="179"/>
      <c r="V31" s="182"/>
      <c r="W31" s="182"/>
    </row>
    <row r="32" spans="1:23" s="183" customFormat="1" ht="13.5">
      <c r="A32" s="184" t="s">
        <v>100</v>
      </c>
      <c r="B32" s="177"/>
      <c r="C32" s="178"/>
      <c r="D32" s="178"/>
      <c r="E32" s="179"/>
      <c r="F32" s="179"/>
      <c r="G32" s="179"/>
      <c r="H32" s="180"/>
      <c r="I32" s="181"/>
      <c r="J32" s="185"/>
      <c r="K32" s="185"/>
      <c r="L32" s="185"/>
      <c r="M32" s="185"/>
      <c r="N32" s="185"/>
      <c r="O32" s="179"/>
      <c r="P32" s="179"/>
      <c r="Q32" s="179"/>
      <c r="R32" s="179"/>
      <c r="S32" s="179"/>
      <c r="T32" s="179"/>
      <c r="U32" s="179"/>
      <c r="V32" s="182"/>
      <c r="W32" s="182"/>
    </row>
    <row r="33" spans="1:21" ht="15.75">
      <c r="A33" s="6"/>
      <c r="B33" s="7"/>
      <c r="C33" s="130"/>
      <c r="D33" s="130"/>
      <c r="E33" s="44"/>
      <c r="F33" s="44"/>
      <c r="G33" s="44"/>
      <c r="H33" s="41"/>
      <c r="I33" s="42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5.75">
      <c r="A34" s="56"/>
      <c r="B34" s="7"/>
      <c r="C34" s="130"/>
      <c r="D34" s="130"/>
      <c r="E34" s="44"/>
      <c r="F34" s="44"/>
      <c r="G34" s="44"/>
      <c r="H34" s="41"/>
      <c r="I34" s="42"/>
      <c r="J34" s="43"/>
      <c r="K34" s="43"/>
      <c r="L34" s="43"/>
      <c r="M34" s="43"/>
      <c r="N34" s="43"/>
      <c r="O34" s="44"/>
      <c r="P34" s="44"/>
      <c r="Q34" s="44"/>
      <c r="R34" s="44"/>
      <c r="S34" s="44"/>
      <c r="T34" s="44"/>
      <c r="U34" s="44"/>
    </row>
    <row r="35" spans="1:21" ht="15.75">
      <c r="A35" s="56"/>
      <c r="B35" s="7"/>
      <c r="C35" s="130"/>
      <c r="D35" s="130"/>
      <c r="E35" s="44"/>
      <c r="F35" s="44"/>
      <c r="G35" s="44"/>
      <c r="H35" s="41"/>
      <c r="I35" s="42"/>
      <c r="J35" s="43"/>
      <c r="K35" s="43"/>
      <c r="L35" s="43"/>
      <c r="M35" s="43"/>
      <c r="N35" s="43"/>
      <c r="O35" s="44"/>
      <c r="P35" s="44"/>
      <c r="Q35" s="44"/>
      <c r="R35" s="44"/>
      <c r="S35" s="44"/>
      <c r="T35" s="44"/>
      <c r="U35" s="44"/>
    </row>
  </sheetData>
  <sheetProtection/>
  <mergeCells count="1">
    <mergeCell ref="A1:V1"/>
  </mergeCells>
  <printOptions horizontalCentered="1"/>
  <pageMargins left="0.25" right="0.25" top="0.75" bottom="0.75" header="0.3" footer="0.3"/>
  <pageSetup fitToHeight="0" horizontalDpi="600" verticalDpi="600" orientation="landscape" pageOrder="overThenDown" scale="60" r:id="rId3"/>
  <headerFooter>
    <oddHeader>&amp;R&amp;"Arial,Regular"&amp;9memo-saftib-csd-apr15item01
Attachment 2
Page &amp;P of &amp;N</oddHeader>
    <oddFooter>&amp;R&amp;"Arial,Regular"&amp;8&amp;D&amp;T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2015 SAFTIB CSD Item 01 Attachment 2 - Information Memorandum (CA State Board of Education)</dc:title>
  <dc:subject>State Board of Education-Authorized Charter Schools Financial.</dc:subject>
  <dc:creator>CDE</dc:creator>
  <cp:keywords>Attachment 2</cp:keywords>
  <dc:description/>
  <cp:lastModifiedBy> </cp:lastModifiedBy>
  <cp:lastPrinted>2015-04-27T16:38:07Z</cp:lastPrinted>
  <dcterms:created xsi:type="dcterms:W3CDTF">2013-02-19T23:53:08Z</dcterms:created>
  <dcterms:modified xsi:type="dcterms:W3CDTF">2015-05-08T18:23:12Z</dcterms:modified>
  <cp:category/>
  <cp:version/>
  <cp:contentType/>
  <cp:contentStatus/>
</cp:coreProperties>
</file>