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970" windowWidth="24915" windowHeight="12015" activeTab="0"/>
  </bookViews>
  <sheets>
    <sheet name="Sheet1" sheetId="1" r:id="rId1"/>
  </sheets>
  <definedNames>
    <definedName name="_xlnm.Print_Titles" localSheetId="0">'Sheet1'!$1:$3</definedName>
  </definedNames>
  <calcPr calcMode="manual" fullCalcOnLoad="1"/>
</workbook>
</file>

<file path=xl/comments1.xml><?xml version="1.0" encoding="utf-8"?>
<comments xmlns="http://schemas.openxmlformats.org/spreadsheetml/2006/main">
  <authors>
    <author>Administrator</author>
    <author> </author>
  </authors>
  <commentList>
    <comment ref="G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2nd Interim Projected ADA (3/15/2014)</t>
        </r>
      </text>
    </comment>
    <comment ref="F3" authorId="0">
      <text>
        <r>
          <rPr>
            <b/>
            <sz val="9"/>
            <rFont val="Tahoma"/>
            <family val="2"/>
          </rPr>
          <t xml:space="preserve">Administrator:
</t>
        </r>
        <r>
          <rPr>
            <sz val="9"/>
            <rFont val="Tahoma"/>
            <family val="2"/>
          </rPr>
          <t>2/20/2014</t>
        </r>
      </text>
    </comment>
    <comment ref="Q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3/15/2014</t>
        </r>
      </text>
    </comment>
    <comment ref="V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3/15/2014</t>
        </r>
      </text>
    </comment>
    <comment ref="G15" authorId="1">
      <text>
        <r>
          <rPr>
            <b/>
            <sz val="9"/>
            <rFont val="Tahoma"/>
            <family val="2"/>
          </rPr>
          <t xml:space="preserve"> Per Brock 3/17/16</t>
        </r>
      </text>
    </comment>
    <comment ref="G28" authorId="1">
      <text>
        <r>
          <rPr>
            <b/>
            <sz val="9"/>
            <rFont val="Tahoma"/>
            <family val="2"/>
          </rPr>
          <t xml:space="preserve"> :</t>
        </r>
        <r>
          <rPr>
            <sz val="9"/>
            <rFont val="Tahoma"/>
            <family val="2"/>
          </rPr>
          <t xml:space="preserve">
Brown email 3/22</t>
        </r>
      </text>
    </comment>
    <comment ref="G23" authorId="1">
      <text>
        <r>
          <rPr>
            <b/>
            <sz val="9"/>
            <rFont val="Tahoma"/>
            <family val="2"/>
          </rPr>
          <t>Per Ryan email 3/17/16</t>
        </r>
      </text>
    </comment>
  </commentList>
</comments>
</file>

<file path=xl/sharedStrings.xml><?xml version="1.0" encoding="utf-8"?>
<sst xmlns="http://schemas.openxmlformats.org/spreadsheetml/2006/main" count="182" uniqueCount="102">
  <si>
    <t>Demographics</t>
  </si>
  <si>
    <t xml:space="preserve">2011-2012 Financial Condition </t>
  </si>
  <si>
    <t>(Source: 2011-12 Audit Report)</t>
  </si>
  <si>
    <t>SBE Enroll Cap</t>
  </si>
  <si>
    <t>% Special Education (2011-12)</t>
  </si>
  <si>
    <t>% FRPL / EL 2012</t>
  </si>
  <si>
    <t>Working Capital (WC)</t>
  </si>
  <si>
    <t xml:space="preserve">Ending Fund Balance </t>
  </si>
  <si>
    <t>Ending Fund Balance per 2nd Interim</t>
  </si>
  <si>
    <t>Are Projected Reserves Adequate?</t>
  </si>
  <si>
    <t>K-5</t>
  </si>
  <si>
    <t>Yes</t>
  </si>
  <si>
    <t>6-12</t>
  </si>
  <si>
    <t>9.52</t>
  </si>
  <si>
    <t>K-6</t>
  </si>
  <si>
    <t>14.33</t>
  </si>
  <si>
    <t>48/04</t>
  </si>
  <si>
    <t>8.82</t>
  </si>
  <si>
    <t>89/05</t>
  </si>
  <si>
    <t>K-8</t>
  </si>
  <si>
    <t>6-8</t>
  </si>
  <si>
    <t>0</t>
  </si>
  <si>
    <t>No</t>
  </si>
  <si>
    <t>9-12</t>
  </si>
  <si>
    <t>10.38</t>
  </si>
  <si>
    <t>45/15</t>
  </si>
  <si>
    <t>8.88</t>
  </si>
  <si>
    <t>43/11</t>
  </si>
  <si>
    <t>13.73</t>
  </si>
  <si>
    <t>22/04</t>
  </si>
  <si>
    <t>49/14</t>
  </si>
  <si>
    <t>15.43</t>
  </si>
  <si>
    <t>37/04</t>
  </si>
  <si>
    <t>0.30</t>
  </si>
  <si>
    <t>93/19</t>
  </si>
  <si>
    <t>No Data</t>
  </si>
  <si>
    <t>8.28</t>
  </si>
  <si>
    <t>14/01</t>
  </si>
  <si>
    <t>14.48</t>
  </si>
  <si>
    <t>52/13</t>
  </si>
  <si>
    <t>5.76</t>
  </si>
  <si>
    <t>57/01</t>
  </si>
  <si>
    <t>3.92</t>
  </si>
  <si>
    <t>14/05</t>
  </si>
  <si>
    <t>7.81</t>
  </si>
  <si>
    <t>97/03</t>
  </si>
  <si>
    <t>8.98</t>
  </si>
  <si>
    <t>47/21</t>
  </si>
  <si>
    <t>Opened Fall 2012</t>
  </si>
  <si>
    <t>Grade Levels</t>
  </si>
  <si>
    <t xml:space="preserve">Net Operating Surplus or (Deficit) </t>
  </si>
  <si>
    <t>Debt Ratio (Total Liabilities/Assets)</t>
  </si>
  <si>
    <t>Operating Surplus or (Deficit) at Budget</t>
  </si>
  <si>
    <t>Operating Surplus or (Deficit) at 1st Interim</t>
  </si>
  <si>
    <t xml:space="preserve"> Ending Fund Balance at Budget</t>
  </si>
  <si>
    <t>Ending Fund Balance at 1st Interim</t>
  </si>
  <si>
    <t>High Tech High Chula Vista (June 30, 2017)</t>
  </si>
  <si>
    <t>High Tech High North County (June 30, 2017)</t>
  </si>
  <si>
    <t>Lifeline Education Charter (June 30, 2017)</t>
  </si>
  <si>
    <t>Mission Preparatory          (June 30, 2016)</t>
  </si>
  <si>
    <t>Operating Surplus or (Deficit) at 2nd Interim</t>
  </si>
  <si>
    <t>Ending Fund Balance at 2nd Interim</t>
  </si>
  <si>
    <t>SBE Charter         (Term expires)</t>
  </si>
  <si>
    <t>Good Financial Condition</t>
  </si>
  <si>
    <t>Fair Financial Condition</t>
  </si>
  <si>
    <t>Poor Financial Condition</t>
  </si>
  <si>
    <t>Working Capital Ratio (Current Assets/ Liabilities)</t>
  </si>
  <si>
    <t>Barack Obama Charter (June 30, 2019)</t>
  </si>
  <si>
    <t>Ridgecrest Charter            (June 30, 2019)</t>
  </si>
  <si>
    <t>San Francisco Flex Academy # (June 30, 2020)</t>
  </si>
  <si>
    <t xml:space="preserve">2014–2015 Audit Report </t>
  </si>
  <si>
    <t>2015–2016 Budget</t>
  </si>
  <si>
    <t>(Source: 2015–16 Budget, 1st and 2nd Interim Reports)</t>
  </si>
  <si>
    <r>
      <t>2014</t>
    </r>
    <r>
      <rPr>
        <b/>
        <sz val="11"/>
        <color indexed="8"/>
        <rFont val="Calibri"/>
        <family val="2"/>
      </rPr>
      <t>–</t>
    </r>
    <r>
      <rPr>
        <b/>
        <sz val="11"/>
        <color indexed="8"/>
        <rFont val="Arial"/>
        <family val="2"/>
      </rPr>
      <t xml:space="preserve">15 P2 ADA </t>
    </r>
  </si>
  <si>
    <t>2014–15 Attendance Ratio (P2/ Enroll)</t>
  </si>
  <si>
    <t xml:space="preserve">2015–16 P1 ADA </t>
  </si>
  <si>
    <t xml:space="preserve">2015–16 P2 Est ADA </t>
  </si>
  <si>
    <t>Baypoint Preparatory Academy + (June 30, 2020)</t>
  </si>
  <si>
    <t>Olive Grove Charter +           (June 30, 2020)</t>
  </si>
  <si>
    <t>Paramount Colegiate Academy + (June 30, 2020)</t>
  </si>
  <si>
    <t>Academia Avance Charter + (June 30, 2020)</t>
  </si>
  <si>
    <t>+ Opened Fall 2015</t>
  </si>
  <si>
    <t>* Closed Jan 22, 2016</t>
  </si>
  <si>
    <t>NP</t>
  </si>
  <si>
    <t>Average Daily Attendance</t>
  </si>
  <si>
    <t>High Tech Elementary Chula Vista (June 30, 2017)</t>
  </si>
  <si>
    <t>High Tech Middle Chula Vista (June 30, 2017)</t>
  </si>
  <si>
    <t>High Tech Middle North County (June 30, 2017)</t>
  </si>
  <si>
    <t>Magnolia Science Academy Santa Ana        (June 30, 2019)</t>
  </si>
  <si>
    <t>New West Charter (June 30, 2017)</t>
  </si>
  <si>
    <t>The School of Arts and Enterprise (June 30, 2016)</t>
  </si>
  <si>
    <t>Thrive Public (June 30, 2019)</t>
  </si>
  <si>
    <t>Anahuacalmecac International University Preparatory of North America (June 30, 2019)</t>
  </si>
  <si>
    <t>The New School of San Francisco + (June 30, 2020)</t>
  </si>
  <si>
    <t>OnePurpose + (June 30, 2020)</t>
  </si>
  <si>
    <t>Synergy Education Project * (June 30, 2017)</t>
  </si>
  <si>
    <t>N/A = Not Applicable</t>
  </si>
  <si>
    <t>NP = Not Provided</t>
  </si>
  <si>
    <t>N/A</t>
  </si>
  <si>
    <r>
      <t># Zero net operations and fund balances for FY 2014</t>
    </r>
    <r>
      <rPr>
        <sz val="8"/>
        <color indexed="8"/>
        <rFont val="Calibri"/>
        <family val="2"/>
      </rPr>
      <t>–</t>
    </r>
    <r>
      <rPr>
        <sz val="8"/>
        <color indexed="8"/>
        <rFont val="Arial"/>
        <family val="2"/>
      </rPr>
      <t>15 is explained for SFFA on Attachment 1. The SBE  approved SFFA for renewal on March 12, 2015, for a five-year term effective July 1, 2015, through June 30, 2020.</t>
    </r>
  </si>
  <si>
    <t xml:space="preserve">High Tech Elementary North County (June 30, 2017) </t>
  </si>
  <si>
    <t>Prepared by California Department of Education, April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</si>
</sst>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</numFmts>
  <fonts count="58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Book Antiqua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Book Antiqua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Cambria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>
        <color indexed="63"/>
      </top>
      <bottom/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166" fontId="38" fillId="0" borderId="10" xfId="44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9" fontId="1" fillId="0" borderId="11" xfId="58" applyFont="1" applyFill="1" applyBorder="1" applyAlignment="1">
      <alignment horizontal="center" vertical="center"/>
    </xf>
    <xf numFmtId="165" fontId="1" fillId="0" borderId="11" xfId="42" applyNumberFormat="1" applyFont="1" applyFill="1" applyBorder="1" applyAlignment="1" quotePrefix="1">
      <alignment horizontal="center" vertical="center" wrapText="1"/>
    </xf>
    <xf numFmtId="0" fontId="10" fillId="0" borderId="0" xfId="55" applyNumberFormat="1" applyFont="1" applyFill="1" applyBorder="1" applyAlignment="1" quotePrefix="1">
      <alignment horizontal="left" vertical="center"/>
      <protection/>
    </xf>
    <xf numFmtId="49" fontId="4" fillId="0" borderId="0" xfId="0" applyNumberFormat="1" applyFont="1" applyFill="1" applyAlignment="1">
      <alignment vertical="top"/>
    </xf>
    <xf numFmtId="49" fontId="3" fillId="0" borderId="12" xfId="0" applyNumberFormat="1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6" fontId="1" fillId="0" borderId="11" xfId="44" applyNumberFormat="1" applyFont="1" applyFill="1" applyBorder="1" applyAlignment="1">
      <alignment horizontal="center" vertical="center"/>
    </xf>
    <xf numFmtId="166" fontId="1" fillId="0" borderId="16" xfId="44" applyNumberFormat="1" applyFont="1" applyFill="1" applyBorder="1" applyAlignment="1">
      <alignment horizontal="center" vertical="center"/>
    </xf>
    <xf numFmtId="49" fontId="2" fillId="0" borderId="17" xfId="58" applyNumberFormat="1" applyFont="1" applyFill="1" applyBorder="1" applyAlignment="1">
      <alignment horizontal="center" vertical="center"/>
    </xf>
    <xf numFmtId="49" fontId="2" fillId="0" borderId="18" xfId="58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58" applyNumberFormat="1" applyFont="1" applyFill="1" applyBorder="1" applyAlignment="1">
      <alignment horizontal="center" vertical="center" wrapText="1"/>
    </xf>
    <xf numFmtId="49" fontId="2" fillId="0" borderId="12" xfId="58" applyNumberFormat="1" applyFont="1" applyFill="1" applyBorder="1" applyAlignment="1" quotePrefix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2" xfId="58" applyNumberFormat="1" applyFont="1" applyFill="1" applyBorder="1" applyAlignment="1">
      <alignment horizontal="center" vertical="center" wrapText="1"/>
    </xf>
    <xf numFmtId="49" fontId="7" fillId="0" borderId="22" xfId="58" applyNumberFormat="1" applyFont="1" applyFill="1" applyBorder="1" applyAlignment="1" quotePrefix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4" fillId="0" borderId="0" xfId="58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Continuous" vertical="center" wrapText="1"/>
    </xf>
    <xf numFmtId="49" fontId="5" fillId="0" borderId="15" xfId="0" applyNumberFormat="1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1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2" fillId="0" borderId="15" xfId="0" applyNumberFormat="1" applyFont="1" applyFill="1" applyBorder="1" applyAlignment="1">
      <alignment horizontal="centerContinuous" vertical="center" wrapText="1"/>
    </xf>
    <xf numFmtId="0" fontId="0" fillId="0" borderId="19" xfId="0" applyFill="1" applyBorder="1" applyAlignment="1">
      <alignment horizontal="centerContinuous" vertical="center"/>
    </xf>
    <xf numFmtId="0" fontId="9" fillId="0" borderId="11" xfId="55" applyNumberFormat="1" applyFont="1" applyFill="1" applyBorder="1" applyAlignment="1" quotePrefix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3" fontId="38" fillId="0" borderId="10" xfId="42" applyFont="1" applyFill="1" applyBorder="1" applyAlignment="1">
      <alignment horizontal="center" vertical="center"/>
    </xf>
    <xf numFmtId="43" fontId="38" fillId="0" borderId="11" xfId="42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166" fontId="38" fillId="0" borderId="24" xfId="44" applyNumberFormat="1" applyFont="1" applyFill="1" applyBorder="1" applyAlignment="1">
      <alignment horizontal="center" vertical="center"/>
    </xf>
    <xf numFmtId="166" fontId="38" fillId="0" borderId="11" xfId="44" applyNumberFormat="1" applyFont="1" applyFill="1" applyBorder="1" applyAlignment="1">
      <alignment horizontal="center" vertical="center"/>
    </xf>
    <xf numFmtId="9" fontId="1" fillId="0" borderId="22" xfId="58" applyFont="1" applyFill="1" applyBorder="1" applyAlignment="1">
      <alignment horizontal="center" vertical="center"/>
    </xf>
    <xf numFmtId="165" fontId="1" fillId="0" borderId="22" xfId="42" applyNumberFormat="1" applyFont="1" applyFill="1" applyBorder="1" applyAlignment="1" quotePrefix="1">
      <alignment horizontal="center" vertical="center" wrapText="1"/>
    </xf>
    <xf numFmtId="166" fontId="38" fillId="0" borderId="25" xfId="44" applyNumberFormat="1" applyFont="1" applyFill="1" applyBorder="1" applyAlignment="1">
      <alignment horizontal="center" vertical="center"/>
    </xf>
    <xf numFmtId="166" fontId="1" fillId="0" borderId="26" xfId="44" applyNumberFormat="1" applyFont="1" applyFill="1" applyBorder="1" applyAlignment="1">
      <alignment horizontal="center" vertical="center"/>
    </xf>
    <xf numFmtId="165" fontId="38" fillId="0" borderId="16" xfId="0" applyNumberFormat="1" applyFont="1" applyFill="1" applyBorder="1" applyAlignment="1">
      <alignment horizontal="center" vertical="center"/>
    </xf>
    <xf numFmtId="166" fontId="38" fillId="0" borderId="27" xfId="44" applyNumberFormat="1" applyFont="1" applyFill="1" applyBorder="1" applyAlignment="1">
      <alignment horizontal="center" vertical="center"/>
    </xf>
    <xf numFmtId="43" fontId="38" fillId="0" borderId="28" xfId="42" applyFont="1" applyFill="1" applyBorder="1" applyAlignment="1">
      <alignment horizontal="center" vertical="center"/>
    </xf>
    <xf numFmtId="166" fontId="1" fillId="0" borderId="0" xfId="44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3" fontId="38" fillId="0" borderId="11" xfId="42" applyFont="1" applyFill="1" applyBorder="1" applyAlignment="1">
      <alignment horizontal="center" vertical="center"/>
    </xf>
    <xf numFmtId="0" fontId="9" fillId="0" borderId="11" xfId="55" applyFont="1" applyFill="1" applyBorder="1" applyAlignment="1">
      <alignment horizontal="left" vertical="center" wrapText="1"/>
      <protection/>
    </xf>
    <xf numFmtId="165" fontId="1" fillId="0" borderId="11" xfId="42" applyNumberFormat="1" applyFont="1" applyFill="1" applyBorder="1" applyAlignment="1">
      <alignment horizontal="center" vertical="center" wrapText="1"/>
    </xf>
    <xf numFmtId="43" fontId="38" fillId="0" borderId="22" xfId="42" applyNumberFormat="1" applyFont="1" applyFill="1" applyBorder="1" applyAlignment="1">
      <alignment horizontal="center" vertical="center"/>
    </xf>
    <xf numFmtId="166" fontId="1" fillId="0" borderId="22" xfId="44" applyNumberFormat="1" applyFont="1" applyFill="1" applyBorder="1" applyAlignment="1">
      <alignment horizontal="center" vertical="center"/>
    </xf>
    <xf numFmtId="166" fontId="38" fillId="0" borderId="29" xfId="44" applyNumberFormat="1" applyFont="1" applyFill="1" applyBorder="1" applyAlignment="1">
      <alignment horizontal="center" vertical="center"/>
    </xf>
    <xf numFmtId="43" fontId="38" fillId="0" borderId="29" xfId="42" applyFont="1" applyFill="1" applyBorder="1" applyAlignment="1">
      <alignment horizontal="center" vertical="center"/>
    </xf>
    <xf numFmtId="166" fontId="38" fillId="0" borderId="30" xfId="44" applyNumberFormat="1" applyFont="1" applyFill="1" applyBorder="1" applyAlignment="1">
      <alignment horizontal="center" vertical="center"/>
    </xf>
    <xf numFmtId="0" fontId="9" fillId="0" borderId="22" xfId="55" applyNumberFormat="1" applyFont="1" applyFill="1" applyBorder="1" applyAlignment="1" quotePrefix="1">
      <alignment horizontal="left" vertical="center" wrapText="1"/>
      <protection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6" fontId="38" fillId="0" borderId="31" xfId="44" applyNumberFormat="1" applyFont="1" applyFill="1" applyBorder="1" applyAlignment="1">
      <alignment horizontal="center" vertical="center"/>
    </xf>
    <xf numFmtId="166" fontId="1" fillId="0" borderId="12" xfId="44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6" fontId="38" fillId="0" borderId="22" xfId="44" applyNumberFormat="1" applyFont="1" applyFill="1" applyBorder="1" applyAlignment="1">
      <alignment horizontal="center" vertical="center"/>
    </xf>
    <xf numFmtId="166" fontId="38" fillId="0" borderId="32" xfId="44" applyNumberFormat="1" applyFont="1" applyFill="1" applyBorder="1" applyAlignment="1">
      <alignment horizontal="center" vertical="center"/>
    </xf>
    <xf numFmtId="166" fontId="38" fillId="0" borderId="33" xfId="44" applyNumberFormat="1" applyFont="1" applyFill="1" applyBorder="1" applyAlignment="1">
      <alignment horizontal="center" vertical="center"/>
    </xf>
    <xf numFmtId="0" fontId="9" fillId="0" borderId="34" xfId="55" applyNumberFormat="1" applyFont="1" applyFill="1" applyBorder="1" applyAlignment="1" quotePrefix="1">
      <alignment horizontal="left" vertical="center" wrapText="1"/>
      <protection/>
    </xf>
    <xf numFmtId="0" fontId="1" fillId="0" borderId="3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6" fontId="38" fillId="0" borderId="35" xfId="44" applyNumberFormat="1" applyFont="1" applyFill="1" applyBorder="1" applyAlignment="1">
      <alignment horizontal="center" vertical="center"/>
    </xf>
    <xf numFmtId="166" fontId="1" fillId="0" borderId="34" xfId="44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 wrapText="1"/>
    </xf>
    <xf numFmtId="166" fontId="55" fillId="0" borderId="11" xfId="44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/>
    </xf>
    <xf numFmtId="165" fontId="1" fillId="0" borderId="17" xfId="42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9" fontId="1" fillId="0" borderId="18" xfId="58" applyFont="1" applyFill="1" applyBorder="1" applyAlignment="1">
      <alignment horizontal="center" vertical="center"/>
    </xf>
    <xf numFmtId="43" fontId="38" fillId="0" borderId="22" xfId="42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166" fontId="38" fillId="0" borderId="34" xfId="44" applyNumberFormat="1" applyFont="1" applyFill="1" applyBorder="1" applyAlignment="1">
      <alignment horizontal="center" vertical="center"/>
    </xf>
    <xf numFmtId="166" fontId="1" fillId="0" borderId="14" xfId="4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9" fontId="1" fillId="0" borderId="21" xfId="58" applyFont="1" applyFill="1" applyBorder="1" applyAlignment="1">
      <alignment horizontal="center" vertical="center"/>
    </xf>
    <xf numFmtId="165" fontId="1" fillId="0" borderId="21" xfId="42" applyNumberFormat="1" applyFont="1" applyFill="1" applyBorder="1" applyAlignment="1" quotePrefix="1">
      <alignment horizontal="center" vertical="center" wrapText="1"/>
    </xf>
    <xf numFmtId="166" fontId="38" fillId="0" borderId="36" xfId="44" applyNumberFormat="1" applyFont="1" applyFill="1" applyBorder="1" applyAlignment="1">
      <alignment horizontal="center" vertical="center"/>
    </xf>
    <xf numFmtId="43" fontId="38" fillId="0" borderId="33" xfId="42" applyNumberFormat="1" applyFont="1" applyFill="1" applyBorder="1" applyAlignment="1">
      <alignment horizontal="center" vertical="center"/>
    </xf>
    <xf numFmtId="166" fontId="1" fillId="0" borderId="33" xfId="44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9" fontId="1" fillId="0" borderId="0" xfId="58" applyFont="1" applyFill="1" applyBorder="1" applyAlignment="1">
      <alignment horizontal="center" vertical="center"/>
    </xf>
    <xf numFmtId="165" fontId="1" fillId="0" borderId="0" xfId="42" applyNumberFormat="1" applyFont="1" applyFill="1" applyBorder="1" applyAlignment="1" quotePrefix="1">
      <alignment horizontal="center" vertical="center" wrapText="1"/>
    </xf>
    <xf numFmtId="166" fontId="38" fillId="0" borderId="0" xfId="44" applyNumberFormat="1" applyFont="1" applyFill="1" applyBorder="1" applyAlignment="1">
      <alignment horizontal="center" vertical="center"/>
    </xf>
    <xf numFmtId="166" fontId="38" fillId="33" borderId="0" xfId="44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38" fillId="0" borderId="11" xfId="0" applyNumberFormat="1" applyFont="1" applyFill="1" applyBorder="1" applyAlignment="1">
      <alignment horizontal="center" vertical="center"/>
    </xf>
    <xf numFmtId="164" fontId="38" fillId="0" borderId="22" xfId="0" applyNumberFormat="1" applyFont="1" applyFill="1" applyBorder="1" applyAlignment="1">
      <alignment horizontal="center" vertical="center"/>
    </xf>
    <xf numFmtId="164" fontId="38" fillId="0" borderId="34" xfId="0" applyNumberFormat="1" applyFont="1" applyFill="1" applyBorder="1" applyAlignment="1">
      <alignment horizontal="center" vertical="center"/>
    </xf>
    <xf numFmtId="164" fontId="38" fillId="0" borderId="11" xfId="58" applyNumberFormat="1" applyFont="1" applyFill="1" applyBorder="1" applyAlignment="1">
      <alignment horizontal="center" vertical="center"/>
    </xf>
    <xf numFmtId="43" fontId="38" fillId="0" borderId="24" xfId="0" applyNumberFormat="1" applyFont="1" applyFill="1" applyBorder="1" applyAlignment="1">
      <alignment horizontal="center" vertical="center"/>
    </xf>
    <xf numFmtId="43" fontId="38" fillId="0" borderId="11" xfId="0" applyNumberFormat="1" applyFont="1" applyFill="1" applyBorder="1" applyAlignment="1">
      <alignment horizontal="center" vertical="center"/>
    </xf>
    <xf numFmtId="43" fontId="38" fillId="33" borderId="24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43" fontId="38" fillId="0" borderId="38" xfId="0" applyNumberFormat="1" applyFont="1" applyFill="1" applyBorder="1" applyAlignment="1">
      <alignment horizontal="center" vertical="center"/>
    </xf>
    <xf numFmtId="43" fontId="38" fillId="33" borderId="39" xfId="0" applyNumberFormat="1" applyFont="1" applyFill="1" applyBorder="1" applyAlignment="1">
      <alignment horizontal="center" vertical="center"/>
    </xf>
    <xf numFmtId="43" fontId="38" fillId="0" borderId="25" xfId="42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Continuous" vertical="center" wrapText="1"/>
    </xf>
    <xf numFmtId="49" fontId="16" fillId="0" borderId="13" xfId="0" applyNumberFormat="1" applyFont="1" applyFill="1" applyBorder="1" applyAlignment="1">
      <alignment horizontal="centerContinuous" vertical="center" wrapText="1"/>
    </xf>
    <xf numFmtId="0" fontId="17" fillId="0" borderId="13" xfId="0" applyFont="1" applyFill="1" applyBorder="1" applyAlignment="1">
      <alignment horizontal="centerContinuous" vertical="center" wrapText="1"/>
    </xf>
    <xf numFmtId="0" fontId="18" fillId="0" borderId="13" xfId="0" applyFont="1" applyFill="1" applyBorder="1" applyAlignment="1">
      <alignment horizontal="centerContinuous" vertical="center" wrapText="1"/>
    </xf>
    <xf numFmtId="0" fontId="56" fillId="0" borderId="20" xfId="0" applyFont="1" applyFill="1" applyBorder="1" applyAlignment="1">
      <alignment horizontal="centerContinuous" vertical="center"/>
    </xf>
    <xf numFmtId="10" fontId="1" fillId="0" borderId="1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3" fontId="38" fillId="0" borderId="22" xfId="0" applyNumberFormat="1" applyFont="1" applyFill="1" applyBorder="1" applyAlignment="1">
      <alignment horizontal="center" vertical="center"/>
    </xf>
    <xf numFmtId="166" fontId="38" fillId="0" borderId="40" xfId="44" applyNumberFormat="1" applyFont="1" applyFill="1" applyBorder="1" applyAlignment="1">
      <alignment horizontal="center" vertical="center"/>
    </xf>
    <xf numFmtId="166" fontId="1" fillId="0" borderId="25" xfId="44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43" fontId="38" fillId="0" borderId="41" xfId="0" applyNumberFormat="1" applyFont="1" applyFill="1" applyBorder="1" applyAlignment="1">
      <alignment horizontal="center" vertical="center"/>
    </xf>
    <xf numFmtId="43" fontId="38" fillId="33" borderId="41" xfId="0" applyNumberFormat="1" applyFont="1" applyFill="1" applyBorder="1" applyAlignment="1">
      <alignment horizontal="center" vertical="center"/>
    </xf>
    <xf numFmtId="9" fontId="1" fillId="0" borderId="34" xfId="58" applyFont="1" applyFill="1" applyBorder="1" applyAlignment="1">
      <alignment horizontal="center" vertical="center"/>
    </xf>
    <xf numFmtId="165" fontId="1" fillId="0" borderId="34" xfId="42" applyNumberFormat="1" applyFont="1" applyFill="1" applyBorder="1" applyAlignment="1" quotePrefix="1">
      <alignment horizontal="center" vertical="center" wrapText="1"/>
    </xf>
    <xf numFmtId="43" fontId="38" fillId="0" borderId="35" xfId="42" applyFont="1" applyFill="1" applyBorder="1" applyAlignment="1">
      <alignment horizontal="center" vertical="center"/>
    </xf>
    <xf numFmtId="43" fontId="38" fillId="0" borderId="34" xfId="42" applyNumberFormat="1" applyFont="1" applyFill="1" applyBorder="1" applyAlignment="1">
      <alignment horizontal="center" vertical="center"/>
    </xf>
    <xf numFmtId="166" fontId="38" fillId="33" borderId="35" xfId="44" applyNumberFormat="1" applyFont="1" applyFill="1" applyBorder="1" applyAlignment="1">
      <alignment horizontal="center" vertical="center"/>
    </xf>
    <xf numFmtId="166" fontId="38" fillId="0" borderId="42" xfId="44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9" fillId="0" borderId="16" xfId="55" applyFont="1" applyFill="1" applyBorder="1" applyAlignment="1">
      <alignment horizontal="center" vertical="center" wrapText="1"/>
      <protection/>
    </xf>
    <xf numFmtId="0" fontId="19" fillId="0" borderId="17" xfId="55" applyFont="1" applyFill="1" applyBorder="1" applyAlignment="1">
      <alignment horizontal="center" vertical="center" wrapText="1"/>
      <protection/>
    </xf>
    <xf numFmtId="0" fontId="19" fillId="0" borderId="18" xfId="55" applyFont="1" applyFill="1" applyBorder="1" applyAlignment="1">
      <alignment horizontal="center" vertical="center" wrapText="1"/>
      <protection/>
    </xf>
    <xf numFmtId="0" fontId="19" fillId="0" borderId="14" xfId="55" applyFont="1" applyFill="1" applyBorder="1" applyAlignment="1">
      <alignment horizontal="center" vertical="center" wrapText="1"/>
      <protection/>
    </xf>
    <xf numFmtId="0" fontId="19" fillId="0" borderId="15" xfId="55" applyFont="1" applyFill="1" applyBorder="1" applyAlignment="1">
      <alignment horizontal="center" vertical="center" wrapText="1"/>
      <protection/>
    </xf>
    <xf numFmtId="0" fontId="19" fillId="0" borderId="19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85" zoomScaleNormal="85" zoomScalePageLayoutView="91" workbookViewId="0" topLeftCell="A1">
      <selection activeCell="A1" sqref="A1"/>
    </sheetView>
  </sheetViews>
  <sheetFormatPr defaultColWidth="9.140625" defaultRowHeight="15"/>
  <cols>
    <col min="1" max="1" width="26.57421875" style="42" customWidth="1"/>
    <col min="2" max="3" width="9.140625" style="42" hidden="1" customWidth="1"/>
    <col min="4" max="4" width="9.00390625" style="42" bestFit="1" customWidth="1"/>
    <col min="5" max="5" width="12.421875" style="41" bestFit="1" customWidth="1"/>
    <col min="6" max="7" width="10.28125" style="41" bestFit="1" customWidth="1"/>
    <col min="8" max="9" width="9.140625" style="41" hidden="1" customWidth="1"/>
    <col min="10" max="10" width="12.00390625" style="41" hidden="1" customWidth="1"/>
    <col min="11" max="11" width="11.421875" style="41" bestFit="1" customWidth="1"/>
    <col min="12" max="12" width="11.28125" style="41" customWidth="1"/>
    <col min="13" max="13" width="15.421875" style="41" bestFit="1" customWidth="1"/>
    <col min="14" max="14" width="15.140625" style="41" bestFit="1" customWidth="1"/>
    <col min="15" max="15" width="12.8515625" style="41" bestFit="1" customWidth="1"/>
    <col min="16" max="19" width="15.140625" style="41" bestFit="1" customWidth="1"/>
    <col min="20" max="20" width="0" style="41" hidden="1" customWidth="1"/>
    <col min="21" max="21" width="11.57421875" style="41" hidden="1" customWidth="1"/>
    <col min="22" max="22" width="15.421875" style="41" bestFit="1" customWidth="1"/>
    <col min="23" max="23" width="11.57421875" style="41" bestFit="1" customWidth="1"/>
    <col min="24" max="16384" width="9.140625" style="42" customWidth="1"/>
  </cols>
  <sheetData>
    <row r="1" spans="1:22" ht="30.75" customHeight="1">
      <c r="A1" s="12"/>
      <c r="B1" s="8" t="s">
        <v>0</v>
      </c>
      <c r="C1" s="9"/>
      <c r="D1" s="146" t="s">
        <v>84</v>
      </c>
      <c r="E1" s="147"/>
      <c r="F1" s="147"/>
      <c r="G1" s="148"/>
      <c r="H1" s="17"/>
      <c r="I1" s="18"/>
      <c r="J1" s="14" t="s">
        <v>1</v>
      </c>
      <c r="K1" s="152" t="s">
        <v>70</v>
      </c>
      <c r="L1" s="153"/>
      <c r="M1" s="153"/>
      <c r="N1" s="154"/>
      <c r="O1" s="127" t="s">
        <v>71</v>
      </c>
      <c r="P1" s="128"/>
      <c r="Q1" s="128"/>
      <c r="R1" s="128"/>
      <c r="S1" s="129"/>
      <c r="T1" s="130"/>
      <c r="U1" s="130"/>
      <c r="V1" s="131"/>
    </row>
    <row r="2" spans="1:22" ht="11.25" customHeight="1">
      <c r="A2" s="13"/>
      <c r="B2" s="10"/>
      <c r="C2" s="11"/>
      <c r="D2" s="126"/>
      <c r="E2" s="19"/>
      <c r="F2" s="19"/>
      <c r="G2" s="20"/>
      <c r="H2" s="21"/>
      <c r="I2" s="22"/>
      <c r="J2" s="23" t="s">
        <v>2</v>
      </c>
      <c r="K2" s="23"/>
      <c r="L2" s="24"/>
      <c r="M2" s="24"/>
      <c r="N2" s="25"/>
      <c r="O2" s="35" t="s">
        <v>72</v>
      </c>
      <c r="P2" s="36"/>
      <c r="Q2" s="36"/>
      <c r="R2" s="43"/>
      <c r="S2" s="37"/>
      <c r="T2" s="38"/>
      <c r="U2" s="38"/>
      <c r="V2" s="44"/>
    </row>
    <row r="3" spans="1:22" ht="92.25" customHeight="1">
      <c r="A3" s="39" t="s">
        <v>62</v>
      </c>
      <c r="B3" s="30" t="s">
        <v>49</v>
      </c>
      <c r="C3" s="26" t="s">
        <v>3</v>
      </c>
      <c r="D3" s="26" t="s">
        <v>73</v>
      </c>
      <c r="E3" s="26" t="s">
        <v>74</v>
      </c>
      <c r="F3" s="26" t="s">
        <v>75</v>
      </c>
      <c r="G3" s="26" t="s">
        <v>76</v>
      </c>
      <c r="H3" s="27" t="s">
        <v>4</v>
      </c>
      <c r="I3" s="28" t="s">
        <v>5</v>
      </c>
      <c r="J3" s="29" t="s">
        <v>6</v>
      </c>
      <c r="K3" s="105" t="s">
        <v>66</v>
      </c>
      <c r="L3" s="106" t="s">
        <v>51</v>
      </c>
      <c r="M3" s="106" t="s">
        <v>50</v>
      </c>
      <c r="N3" s="105" t="s">
        <v>7</v>
      </c>
      <c r="O3" s="106" t="s">
        <v>52</v>
      </c>
      <c r="P3" s="106" t="s">
        <v>53</v>
      </c>
      <c r="Q3" s="106" t="s">
        <v>60</v>
      </c>
      <c r="R3" s="105" t="s">
        <v>54</v>
      </c>
      <c r="S3" s="105" t="s">
        <v>55</v>
      </c>
      <c r="T3" s="30" t="s">
        <v>8</v>
      </c>
      <c r="U3" s="26" t="s">
        <v>9</v>
      </c>
      <c r="V3" s="105" t="s">
        <v>61</v>
      </c>
    </row>
    <row r="4" spans="1:22" ht="36" customHeight="1">
      <c r="A4" s="149" t="s">
        <v>63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1"/>
    </row>
    <row r="5" spans="1:22" ht="47.25">
      <c r="A5" s="45" t="s">
        <v>80</v>
      </c>
      <c r="B5" s="3" t="s">
        <v>14</v>
      </c>
      <c r="C5" s="46">
        <v>432</v>
      </c>
      <c r="D5" s="46">
        <v>466.67</v>
      </c>
      <c r="E5" s="132">
        <v>0.985</v>
      </c>
      <c r="F5" s="119">
        <v>420.09</v>
      </c>
      <c r="G5" s="119">
        <v>410.4</v>
      </c>
      <c r="H5" s="4" t="s">
        <v>17</v>
      </c>
      <c r="I5" s="5" t="s">
        <v>18</v>
      </c>
      <c r="J5" s="1">
        <f>679442-103509</f>
        <v>575933</v>
      </c>
      <c r="K5" s="48">
        <v>0.9</v>
      </c>
      <c r="L5" s="49">
        <v>0.53</v>
      </c>
      <c r="M5" s="1">
        <v>523099</v>
      </c>
      <c r="N5" s="15">
        <v>1313831</v>
      </c>
      <c r="O5" s="1">
        <v>614744</v>
      </c>
      <c r="P5" s="1">
        <v>676367</v>
      </c>
      <c r="Q5" s="51">
        <v>212476</v>
      </c>
      <c r="R5" s="51">
        <v>1498201</v>
      </c>
      <c r="S5" s="15">
        <v>1540299</v>
      </c>
      <c r="T5" s="16"/>
      <c r="U5" s="2" t="s">
        <v>11</v>
      </c>
      <c r="V5" s="52">
        <v>1560787</v>
      </c>
    </row>
    <row r="6" spans="1:23" ht="47.25">
      <c r="A6" s="45" t="s">
        <v>67</v>
      </c>
      <c r="B6" s="3" t="s">
        <v>14</v>
      </c>
      <c r="C6" s="46">
        <v>432</v>
      </c>
      <c r="D6" s="47">
        <v>325.33</v>
      </c>
      <c r="E6" s="115">
        <v>0.914</v>
      </c>
      <c r="F6" s="119">
        <v>296.82</v>
      </c>
      <c r="G6" s="119">
        <v>295</v>
      </c>
      <c r="H6" s="4" t="s">
        <v>17</v>
      </c>
      <c r="I6" s="5" t="s">
        <v>18</v>
      </c>
      <c r="J6" s="1">
        <f>679442-103509</f>
        <v>575933</v>
      </c>
      <c r="K6" s="48">
        <v>6</v>
      </c>
      <c r="L6" s="49">
        <v>0.16</v>
      </c>
      <c r="M6" s="1">
        <v>22157</v>
      </c>
      <c r="N6" s="15">
        <v>653090</v>
      </c>
      <c r="O6" s="1">
        <v>34438</v>
      </c>
      <c r="P6" s="1">
        <v>-179264</v>
      </c>
      <c r="Q6" s="51">
        <v>-83309</v>
      </c>
      <c r="R6" s="51">
        <v>512446</v>
      </c>
      <c r="S6" s="15">
        <v>473826</v>
      </c>
      <c r="T6" s="16"/>
      <c r="U6" s="2" t="s">
        <v>11</v>
      </c>
      <c r="V6" s="52">
        <v>569781</v>
      </c>
      <c r="W6" s="122"/>
    </row>
    <row r="7" spans="1:23" ht="63">
      <c r="A7" s="45" t="s">
        <v>77</v>
      </c>
      <c r="B7" s="3" t="s">
        <v>10</v>
      </c>
      <c r="C7" s="46">
        <v>500</v>
      </c>
      <c r="D7" s="114" t="s">
        <v>98</v>
      </c>
      <c r="E7" s="115" t="s">
        <v>98</v>
      </c>
      <c r="F7" s="119">
        <v>259.14</v>
      </c>
      <c r="G7" s="119">
        <v>262.85</v>
      </c>
      <c r="H7" s="4" t="s">
        <v>24</v>
      </c>
      <c r="I7" s="5" t="s">
        <v>25</v>
      </c>
      <c r="J7" s="58">
        <f>1138295-989434</f>
        <v>148861</v>
      </c>
      <c r="K7" s="59" t="s">
        <v>98</v>
      </c>
      <c r="L7" s="59" t="s">
        <v>98</v>
      </c>
      <c r="M7" s="59" t="s">
        <v>98</v>
      </c>
      <c r="N7" s="59" t="s">
        <v>98</v>
      </c>
      <c r="O7" s="1">
        <v>461509</v>
      </c>
      <c r="P7" s="1">
        <v>288207</v>
      </c>
      <c r="Q7" s="1">
        <v>381505</v>
      </c>
      <c r="R7" s="1">
        <v>461509</v>
      </c>
      <c r="S7" s="15">
        <v>288207</v>
      </c>
      <c r="T7" s="56"/>
      <c r="U7" s="2" t="s">
        <v>11</v>
      </c>
      <c r="V7" s="52">
        <v>381505</v>
      </c>
      <c r="W7" s="122"/>
    </row>
    <row r="8" spans="1:23" ht="63">
      <c r="A8" s="45" t="s">
        <v>85</v>
      </c>
      <c r="B8" s="3" t="s">
        <v>10</v>
      </c>
      <c r="C8" s="46">
        <v>500</v>
      </c>
      <c r="D8" s="47">
        <v>393.42</v>
      </c>
      <c r="E8" s="115">
        <v>0.962</v>
      </c>
      <c r="F8" s="119">
        <v>384.99</v>
      </c>
      <c r="G8" s="119">
        <v>392.5</v>
      </c>
      <c r="H8" s="4" t="s">
        <v>24</v>
      </c>
      <c r="I8" s="5" t="s">
        <v>25</v>
      </c>
      <c r="J8" s="58">
        <f>1138295-989434</f>
        <v>148861</v>
      </c>
      <c r="K8" s="59">
        <v>1.87</v>
      </c>
      <c r="L8" s="49">
        <v>0.53</v>
      </c>
      <c r="M8" s="1">
        <v>105518</v>
      </c>
      <c r="N8" s="15">
        <v>440069</v>
      </c>
      <c r="O8" s="1">
        <v>134268</v>
      </c>
      <c r="P8" s="1">
        <v>154221</v>
      </c>
      <c r="Q8" s="1">
        <v>570861</v>
      </c>
      <c r="R8" s="1">
        <v>538964</v>
      </c>
      <c r="S8" s="15">
        <v>594290</v>
      </c>
      <c r="T8" s="56"/>
      <c r="U8" s="2" t="s">
        <v>11</v>
      </c>
      <c r="V8" s="52">
        <v>1010930</v>
      </c>
      <c r="W8" s="122"/>
    </row>
    <row r="9" spans="1:23" ht="63">
      <c r="A9" s="45" t="s">
        <v>100</v>
      </c>
      <c r="B9" s="3"/>
      <c r="C9" s="46"/>
      <c r="D9" s="47">
        <v>292.54</v>
      </c>
      <c r="E9" s="115">
        <v>0.956</v>
      </c>
      <c r="F9" s="119">
        <v>323.38</v>
      </c>
      <c r="G9" s="119">
        <v>330.03</v>
      </c>
      <c r="H9" s="4"/>
      <c r="I9" s="5"/>
      <c r="J9" s="58"/>
      <c r="K9" s="59">
        <v>1.22</v>
      </c>
      <c r="L9" s="59">
        <v>0.82</v>
      </c>
      <c r="M9" s="1">
        <v>65349</v>
      </c>
      <c r="N9" s="1">
        <v>84274</v>
      </c>
      <c r="O9" s="1">
        <v>95728</v>
      </c>
      <c r="P9" s="1">
        <v>103620</v>
      </c>
      <c r="Q9" s="1">
        <v>289434</v>
      </c>
      <c r="R9" s="1">
        <v>237661</v>
      </c>
      <c r="S9" s="15">
        <v>187894</v>
      </c>
      <c r="T9" s="60"/>
      <c r="U9" s="2"/>
      <c r="V9" s="52">
        <v>373708</v>
      </c>
      <c r="W9" s="122"/>
    </row>
    <row r="10" spans="1:23" ht="47.25">
      <c r="A10" s="45" t="s">
        <v>56</v>
      </c>
      <c r="B10" s="61" t="s">
        <v>23</v>
      </c>
      <c r="C10" s="46">
        <v>560</v>
      </c>
      <c r="D10" s="47">
        <v>595.22</v>
      </c>
      <c r="E10" s="115">
        <v>0.951</v>
      </c>
      <c r="F10" s="119">
        <v>615.63</v>
      </c>
      <c r="G10" s="119">
        <v>574.74</v>
      </c>
      <c r="H10" s="4" t="s">
        <v>26</v>
      </c>
      <c r="I10" s="5" t="s">
        <v>27</v>
      </c>
      <c r="J10" s="58">
        <f>1578680-1195159</f>
        <v>383521</v>
      </c>
      <c r="K10" s="59">
        <v>7.66</v>
      </c>
      <c r="L10" s="49">
        <v>0.12</v>
      </c>
      <c r="M10" s="1">
        <v>336482</v>
      </c>
      <c r="N10" s="15">
        <v>1524034</v>
      </c>
      <c r="O10" s="1">
        <v>219469</v>
      </c>
      <c r="P10" s="1">
        <v>225992</v>
      </c>
      <c r="Q10" s="1">
        <v>626521</v>
      </c>
      <c r="R10" s="1">
        <v>1528270</v>
      </c>
      <c r="S10" s="15">
        <v>1750026</v>
      </c>
      <c r="T10" s="16"/>
      <c r="U10" s="2" t="s">
        <v>11</v>
      </c>
      <c r="V10" s="52">
        <v>2150555</v>
      </c>
      <c r="W10" s="122"/>
    </row>
    <row r="11" spans="1:23" ht="47.25">
      <c r="A11" s="45" t="s">
        <v>57</v>
      </c>
      <c r="B11" s="61" t="s">
        <v>23</v>
      </c>
      <c r="C11" s="46">
        <v>560</v>
      </c>
      <c r="D11" s="47">
        <v>521.72</v>
      </c>
      <c r="E11" s="115">
        <v>0.95</v>
      </c>
      <c r="F11" s="119">
        <v>469.62</v>
      </c>
      <c r="G11" s="119">
        <v>452.67</v>
      </c>
      <c r="H11" s="4" t="s">
        <v>28</v>
      </c>
      <c r="I11" s="5" t="s">
        <v>29</v>
      </c>
      <c r="J11" s="52">
        <f>1006958-657847</f>
        <v>349111</v>
      </c>
      <c r="K11" s="62">
        <v>3.31</v>
      </c>
      <c r="L11" s="49">
        <v>0.29</v>
      </c>
      <c r="M11" s="1">
        <v>56367</v>
      </c>
      <c r="N11" s="15">
        <v>717981</v>
      </c>
      <c r="O11" s="1">
        <v>214297</v>
      </c>
      <c r="P11" s="1">
        <v>221213</v>
      </c>
      <c r="Q11" s="1">
        <v>-28748</v>
      </c>
      <c r="R11" s="1">
        <v>989529</v>
      </c>
      <c r="S11" s="15">
        <v>939194</v>
      </c>
      <c r="T11" s="16"/>
      <c r="U11" s="2" t="s">
        <v>11</v>
      </c>
      <c r="V11" s="52">
        <f>+N11+Q11</f>
        <v>689233</v>
      </c>
      <c r="W11" s="122"/>
    </row>
    <row r="12" spans="1:23" ht="47.25">
      <c r="A12" s="45" t="s">
        <v>86</v>
      </c>
      <c r="B12" s="61" t="s">
        <v>20</v>
      </c>
      <c r="C12" s="46">
        <v>420</v>
      </c>
      <c r="D12" s="47">
        <v>308.79</v>
      </c>
      <c r="E12" s="115">
        <v>0.968</v>
      </c>
      <c r="F12" s="119">
        <v>300.07</v>
      </c>
      <c r="G12" s="119">
        <v>299.52</v>
      </c>
      <c r="H12" s="4" t="s">
        <v>13</v>
      </c>
      <c r="I12" s="5" t="s">
        <v>30</v>
      </c>
      <c r="J12" s="52">
        <f>1705138-1013905</f>
        <v>691233</v>
      </c>
      <c r="K12" s="62">
        <v>3.03</v>
      </c>
      <c r="L12" s="49">
        <v>0.33</v>
      </c>
      <c r="M12" s="1">
        <v>56920</v>
      </c>
      <c r="N12" s="15">
        <v>551113</v>
      </c>
      <c r="O12" s="1">
        <v>97807</v>
      </c>
      <c r="P12" s="1">
        <v>97950</v>
      </c>
      <c r="Q12" s="1">
        <v>502552</v>
      </c>
      <c r="R12" s="1">
        <v>479233</v>
      </c>
      <c r="S12" s="15">
        <v>649063</v>
      </c>
      <c r="T12" s="16"/>
      <c r="U12" s="2" t="s">
        <v>11</v>
      </c>
      <c r="V12" s="52">
        <v>1053665</v>
      </c>
      <c r="W12" s="122"/>
    </row>
    <row r="13" spans="1:23" ht="47.25">
      <c r="A13" s="45" t="s">
        <v>87</v>
      </c>
      <c r="B13" s="61" t="s">
        <v>20</v>
      </c>
      <c r="C13" s="46">
        <v>420</v>
      </c>
      <c r="D13" s="47">
        <v>310.19</v>
      </c>
      <c r="E13" s="115">
        <v>0.954</v>
      </c>
      <c r="F13" s="119">
        <v>324.28</v>
      </c>
      <c r="G13" s="119">
        <v>315.84</v>
      </c>
      <c r="H13" s="4" t="s">
        <v>31</v>
      </c>
      <c r="I13" s="5" t="s">
        <v>32</v>
      </c>
      <c r="J13" s="52">
        <f>892986-509228</f>
        <v>383758</v>
      </c>
      <c r="K13" s="62">
        <v>3.72</v>
      </c>
      <c r="L13" s="49">
        <v>0.27</v>
      </c>
      <c r="M13" s="1">
        <v>25946</v>
      </c>
      <c r="N13" s="15">
        <v>559533</v>
      </c>
      <c r="O13" s="55">
        <v>94641</v>
      </c>
      <c r="P13" s="55">
        <v>10698</v>
      </c>
      <c r="Q13" s="55">
        <v>158995</v>
      </c>
      <c r="R13" s="55">
        <v>677062</v>
      </c>
      <c r="S13" s="66">
        <v>666231</v>
      </c>
      <c r="T13" s="75"/>
      <c r="U13" s="76" t="s">
        <v>11</v>
      </c>
      <c r="V13" s="77">
        <v>718528</v>
      </c>
      <c r="W13" s="122"/>
    </row>
    <row r="14" spans="1:23" ht="47.25">
      <c r="A14" s="70" t="s">
        <v>58</v>
      </c>
      <c r="B14" s="71" t="s">
        <v>12</v>
      </c>
      <c r="C14" s="72">
        <v>340</v>
      </c>
      <c r="D14" s="73">
        <v>458.96</v>
      </c>
      <c r="E14" s="116">
        <v>0.97</v>
      </c>
      <c r="F14" s="119">
        <v>581.05</v>
      </c>
      <c r="G14" s="119">
        <v>578.05</v>
      </c>
      <c r="H14" s="53" t="s">
        <v>33</v>
      </c>
      <c r="I14" s="54" t="s">
        <v>34</v>
      </c>
      <c r="J14" s="77">
        <f>1675646-674736</f>
        <v>1000910</v>
      </c>
      <c r="K14" s="94">
        <v>17.1</v>
      </c>
      <c r="L14" s="65">
        <v>0.12</v>
      </c>
      <c r="M14" s="55">
        <v>696293</v>
      </c>
      <c r="N14" s="66">
        <v>2905301</v>
      </c>
      <c r="O14" s="52">
        <v>526572</v>
      </c>
      <c r="P14" s="52">
        <v>379978</v>
      </c>
      <c r="Q14" s="52">
        <v>405179</v>
      </c>
      <c r="R14" s="52">
        <v>2978148</v>
      </c>
      <c r="S14" s="15">
        <v>3077229</v>
      </c>
      <c r="T14" s="15"/>
      <c r="U14" s="2" t="s">
        <v>11</v>
      </c>
      <c r="V14" s="52">
        <f>+N14+Q14</f>
        <v>3310480</v>
      </c>
      <c r="W14" s="122"/>
    </row>
    <row r="15" spans="1:23" ht="47.25">
      <c r="A15" s="63" t="s">
        <v>88</v>
      </c>
      <c r="B15" s="61" t="s">
        <v>14</v>
      </c>
      <c r="C15" s="46">
        <v>540</v>
      </c>
      <c r="D15" s="107">
        <v>157.11</v>
      </c>
      <c r="E15" s="115">
        <v>0.982</v>
      </c>
      <c r="F15" s="119">
        <v>140.77</v>
      </c>
      <c r="G15" s="121">
        <v>145</v>
      </c>
      <c r="H15" s="4" t="s">
        <v>21</v>
      </c>
      <c r="I15" s="64" t="s">
        <v>35</v>
      </c>
      <c r="J15" s="52">
        <f>401761-9170</f>
        <v>392591</v>
      </c>
      <c r="K15" s="49">
        <v>1.36</v>
      </c>
      <c r="L15" s="49">
        <v>0.6</v>
      </c>
      <c r="M15" s="15">
        <v>-305532</v>
      </c>
      <c r="N15" s="15">
        <v>1942106</v>
      </c>
      <c r="O15" s="52">
        <v>150213</v>
      </c>
      <c r="P15" s="52">
        <v>-302243</v>
      </c>
      <c r="Q15" s="52">
        <v>6361340</v>
      </c>
      <c r="R15" s="52">
        <v>2487734</v>
      </c>
      <c r="S15" s="52">
        <v>1993794</v>
      </c>
      <c r="T15" s="15"/>
      <c r="U15" s="2" t="s">
        <v>11</v>
      </c>
      <c r="V15" s="52">
        <f>+N15+Q15</f>
        <v>8303446</v>
      </c>
      <c r="W15" s="122"/>
    </row>
    <row r="16" spans="1:23" ht="47.25">
      <c r="A16" s="63" t="s">
        <v>59</v>
      </c>
      <c r="B16" s="61" t="s">
        <v>14</v>
      </c>
      <c r="C16" s="46">
        <v>540</v>
      </c>
      <c r="D16" s="46">
        <v>196.57</v>
      </c>
      <c r="E16" s="115">
        <v>0.964</v>
      </c>
      <c r="F16" s="119">
        <v>223.94</v>
      </c>
      <c r="G16" s="119">
        <v>222.39</v>
      </c>
      <c r="H16" s="100" t="s">
        <v>36</v>
      </c>
      <c r="I16" s="101" t="s">
        <v>37</v>
      </c>
      <c r="J16" s="102">
        <f>1702452-72956</f>
        <v>1629496</v>
      </c>
      <c r="K16" s="103">
        <v>23.37</v>
      </c>
      <c r="L16" s="49">
        <v>0.04</v>
      </c>
      <c r="M16" s="79">
        <v>398928</v>
      </c>
      <c r="N16" s="104">
        <v>1249904</v>
      </c>
      <c r="O16" s="83">
        <v>41501</v>
      </c>
      <c r="P16" s="83">
        <v>63176</v>
      </c>
      <c r="Q16" s="83">
        <v>63176</v>
      </c>
      <c r="R16" s="83">
        <v>766124</v>
      </c>
      <c r="S16" s="84">
        <v>777503</v>
      </c>
      <c r="T16" s="97"/>
      <c r="U16" s="85" t="s">
        <v>11</v>
      </c>
      <c r="V16" s="96">
        <v>777503</v>
      </c>
      <c r="W16" s="122"/>
    </row>
    <row r="17" spans="1:23" ht="31.5">
      <c r="A17" s="80" t="s">
        <v>89</v>
      </c>
      <c r="B17" s="95" t="s">
        <v>12</v>
      </c>
      <c r="C17" s="81">
        <v>600</v>
      </c>
      <c r="D17" s="82">
        <v>722.1</v>
      </c>
      <c r="E17" s="117">
        <v>0.962</v>
      </c>
      <c r="F17" s="119">
        <v>793.35</v>
      </c>
      <c r="G17" s="119">
        <v>791.76</v>
      </c>
      <c r="H17" s="93" t="s">
        <v>38</v>
      </c>
      <c r="I17" s="5" t="s">
        <v>39</v>
      </c>
      <c r="J17" s="58">
        <f>384722-651998</f>
        <v>-267276</v>
      </c>
      <c r="K17" s="59">
        <v>2.43</v>
      </c>
      <c r="L17" s="49">
        <v>0.36</v>
      </c>
      <c r="M17" s="83">
        <v>614850</v>
      </c>
      <c r="N17" s="84">
        <v>2718487</v>
      </c>
      <c r="O17" s="1">
        <v>947927</v>
      </c>
      <c r="P17" s="1">
        <v>769453</v>
      </c>
      <c r="Q17" s="1">
        <v>842230</v>
      </c>
      <c r="R17" s="1">
        <v>3405977</v>
      </c>
      <c r="S17" s="15">
        <v>3487940</v>
      </c>
      <c r="T17" s="16"/>
      <c r="U17" s="2" t="s">
        <v>22</v>
      </c>
      <c r="V17" s="52">
        <v>3560718</v>
      </c>
      <c r="W17" s="122"/>
    </row>
    <row r="18" spans="1:23" ht="31.5">
      <c r="A18" s="45" t="s">
        <v>68</v>
      </c>
      <c r="B18" s="61" t="s">
        <v>19</v>
      </c>
      <c r="C18" s="46">
        <v>350</v>
      </c>
      <c r="D18" s="47">
        <v>402.57</v>
      </c>
      <c r="E18" s="115">
        <v>0.952</v>
      </c>
      <c r="F18" s="119">
        <v>405.71</v>
      </c>
      <c r="G18" s="119">
        <v>403.3</v>
      </c>
      <c r="H18" s="4" t="s">
        <v>40</v>
      </c>
      <c r="I18" s="5" t="s">
        <v>41</v>
      </c>
      <c r="J18" s="67">
        <f>1103760-207076</f>
        <v>896684</v>
      </c>
      <c r="K18" s="68">
        <v>8.37</v>
      </c>
      <c r="L18" s="49">
        <v>0.06</v>
      </c>
      <c r="M18" s="67">
        <v>-15109</v>
      </c>
      <c r="N18" s="15">
        <v>2374545</v>
      </c>
      <c r="O18" s="69">
        <v>752371</v>
      </c>
      <c r="P18" s="1">
        <v>415816</v>
      </c>
      <c r="Q18" s="1">
        <v>209947</v>
      </c>
      <c r="R18" s="1">
        <v>3226971</v>
      </c>
      <c r="S18" s="15">
        <v>2790361</v>
      </c>
      <c r="T18" s="16"/>
      <c r="U18" s="2" t="s">
        <v>11</v>
      </c>
      <c r="V18" s="52">
        <v>2584493</v>
      </c>
      <c r="W18" s="122"/>
    </row>
    <row r="19" spans="1:23" ht="47.25">
      <c r="A19" s="70" t="s">
        <v>90</v>
      </c>
      <c r="B19" s="71" t="s">
        <v>23</v>
      </c>
      <c r="C19" s="72">
        <v>430</v>
      </c>
      <c r="D19" s="73">
        <v>652.39</v>
      </c>
      <c r="E19" s="116">
        <v>0.944</v>
      </c>
      <c r="F19" s="119">
        <v>703.51</v>
      </c>
      <c r="G19" s="119">
        <v>698</v>
      </c>
      <c r="H19" s="4" t="s">
        <v>42</v>
      </c>
      <c r="I19" s="5" t="s">
        <v>43</v>
      </c>
      <c r="J19" s="1">
        <f>274066-164311</f>
        <v>109755</v>
      </c>
      <c r="K19" s="125">
        <v>9</v>
      </c>
      <c r="L19" s="65">
        <v>0.06</v>
      </c>
      <c r="M19" s="55">
        <v>360688</v>
      </c>
      <c r="N19" s="15">
        <v>4617942</v>
      </c>
      <c r="O19" s="69">
        <v>405740</v>
      </c>
      <c r="P19" s="1">
        <v>570659</v>
      </c>
      <c r="Q19" s="1">
        <v>544919</v>
      </c>
      <c r="R19" s="1">
        <v>4788906</v>
      </c>
      <c r="S19" s="15">
        <v>5188601</v>
      </c>
      <c r="T19" s="16"/>
      <c r="U19" s="2" t="s">
        <v>11</v>
      </c>
      <c r="V19" s="52">
        <f>+N19+Q19</f>
        <v>5162861</v>
      </c>
      <c r="W19" s="122"/>
    </row>
    <row r="20" spans="1:23" ht="31.5">
      <c r="A20" s="70" t="s">
        <v>91</v>
      </c>
      <c r="B20" s="71" t="s">
        <v>23</v>
      </c>
      <c r="C20" s="72">
        <v>430</v>
      </c>
      <c r="D20" s="73">
        <v>47.45</v>
      </c>
      <c r="E20" s="133">
        <v>105.4</v>
      </c>
      <c r="F20" s="134">
        <v>181.8</v>
      </c>
      <c r="G20" s="134">
        <v>183.34</v>
      </c>
      <c r="H20" s="53" t="s">
        <v>46</v>
      </c>
      <c r="I20" s="54" t="s">
        <v>47</v>
      </c>
      <c r="J20" s="135">
        <f>1770832-1867453</f>
        <v>-96621</v>
      </c>
      <c r="K20" s="94">
        <v>5.77</v>
      </c>
      <c r="L20" s="65">
        <v>0.51</v>
      </c>
      <c r="M20" s="77">
        <v>47358</v>
      </c>
      <c r="N20" s="51">
        <v>286912</v>
      </c>
      <c r="O20" s="55">
        <v>36646</v>
      </c>
      <c r="P20" s="55">
        <v>36646</v>
      </c>
      <c r="Q20" s="55">
        <v>36646</v>
      </c>
      <c r="R20" s="55">
        <v>310281</v>
      </c>
      <c r="S20" s="136">
        <v>323558</v>
      </c>
      <c r="T20" s="75"/>
      <c r="U20" s="76" t="s">
        <v>11</v>
      </c>
      <c r="V20" s="77">
        <f>+N20+Q20</f>
        <v>323558</v>
      </c>
      <c r="W20" s="122"/>
    </row>
    <row r="21" spans="1:23" ht="36" customHeight="1">
      <c r="A21" s="155" t="s">
        <v>64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7"/>
      <c r="W21" s="122"/>
    </row>
    <row r="22" spans="1:23" ht="94.5">
      <c r="A22" s="80" t="s">
        <v>92</v>
      </c>
      <c r="B22" s="137" t="s">
        <v>12</v>
      </c>
      <c r="C22" s="81">
        <v>500</v>
      </c>
      <c r="D22" s="81">
        <v>105.7</v>
      </c>
      <c r="E22" s="117">
        <v>0.944</v>
      </c>
      <c r="F22" s="138">
        <v>353.08</v>
      </c>
      <c r="G22" s="139">
        <v>351.53</v>
      </c>
      <c r="H22" s="140" t="s">
        <v>15</v>
      </c>
      <c r="I22" s="141" t="s">
        <v>16</v>
      </c>
      <c r="J22" s="83">
        <f>1035878-673180</f>
        <v>362698</v>
      </c>
      <c r="K22" s="142">
        <v>1.03</v>
      </c>
      <c r="L22" s="143">
        <v>0.96</v>
      </c>
      <c r="M22" s="83">
        <v>7839</v>
      </c>
      <c r="N22" s="84">
        <v>9213</v>
      </c>
      <c r="O22" s="83">
        <v>95802</v>
      </c>
      <c r="P22" s="144">
        <v>53496</v>
      </c>
      <c r="Q22" s="83">
        <v>10134</v>
      </c>
      <c r="R22" s="83">
        <v>183395</v>
      </c>
      <c r="S22" s="83">
        <v>102229</v>
      </c>
      <c r="T22" s="145"/>
      <c r="U22" s="85" t="s">
        <v>11</v>
      </c>
      <c r="V22" s="96">
        <v>41425</v>
      </c>
      <c r="W22" s="122"/>
    </row>
    <row r="23" spans="1:23" ht="47.25">
      <c r="A23" s="80" t="s">
        <v>93</v>
      </c>
      <c r="B23" s="95" t="s">
        <v>12</v>
      </c>
      <c r="C23" s="81">
        <v>600</v>
      </c>
      <c r="D23" s="59" t="s">
        <v>98</v>
      </c>
      <c r="E23" s="59" t="s">
        <v>98</v>
      </c>
      <c r="F23" s="119">
        <v>73.58</v>
      </c>
      <c r="G23" s="121">
        <v>72.4</v>
      </c>
      <c r="H23" s="93" t="s">
        <v>38</v>
      </c>
      <c r="I23" s="5" t="s">
        <v>39</v>
      </c>
      <c r="J23" s="58">
        <f>384722-651998</f>
        <v>-267276</v>
      </c>
      <c r="K23" s="59" t="s">
        <v>98</v>
      </c>
      <c r="L23" s="59" t="s">
        <v>98</v>
      </c>
      <c r="M23" s="59" t="s">
        <v>98</v>
      </c>
      <c r="N23" s="59" t="s">
        <v>98</v>
      </c>
      <c r="O23" s="1">
        <v>208257</v>
      </c>
      <c r="P23" s="1">
        <v>71286</v>
      </c>
      <c r="Q23" s="1">
        <v>84270</v>
      </c>
      <c r="R23" s="1">
        <v>208257</v>
      </c>
      <c r="S23" s="15">
        <v>109330</v>
      </c>
      <c r="T23" s="16"/>
      <c r="U23" s="2" t="s">
        <v>22</v>
      </c>
      <c r="V23" s="52">
        <f>38044+Q23</f>
        <v>122314</v>
      </c>
      <c r="W23" s="122"/>
    </row>
    <row r="24" spans="1:23" ht="47.25">
      <c r="A24" s="45" t="s">
        <v>78</v>
      </c>
      <c r="B24" s="61" t="s">
        <v>19</v>
      </c>
      <c r="C24" s="46">
        <v>350</v>
      </c>
      <c r="D24" s="59" t="s">
        <v>98</v>
      </c>
      <c r="E24" s="59" t="s">
        <v>98</v>
      </c>
      <c r="F24" s="119">
        <v>135.39</v>
      </c>
      <c r="G24" s="119">
        <v>155</v>
      </c>
      <c r="H24" s="4" t="s">
        <v>46</v>
      </c>
      <c r="I24" s="5" t="s">
        <v>47</v>
      </c>
      <c r="J24" s="74">
        <f>1770832-1867453</f>
        <v>-96621</v>
      </c>
      <c r="K24" s="59" t="s">
        <v>98</v>
      </c>
      <c r="L24" s="59" t="s">
        <v>98</v>
      </c>
      <c r="M24" s="59" t="s">
        <v>98</v>
      </c>
      <c r="N24" s="59" t="s">
        <v>98</v>
      </c>
      <c r="O24" s="69">
        <v>33128</v>
      </c>
      <c r="P24" s="1">
        <v>2030</v>
      </c>
      <c r="Q24" s="1">
        <v>2972</v>
      </c>
      <c r="R24" s="1">
        <v>33128</v>
      </c>
      <c r="S24" s="15">
        <v>2030</v>
      </c>
      <c r="T24" s="16"/>
      <c r="U24" s="2" t="s">
        <v>11</v>
      </c>
      <c r="V24" s="52">
        <v>2972</v>
      </c>
      <c r="W24" s="122"/>
    </row>
    <row r="25" spans="1:23" ht="31.5">
      <c r="A25" s="45" t="s">
        <v>94</v>
      </c>
      <c r="B25" s="61" t="s">
        <v>19</v>
      </c>
      <c r="C25" s="46">
        <v>350</v>
      </c>
      <c r="D25" s="59" t="s">
        <v>98</v>
      </c>
      <c r="E25" s="59" t="s">
        <v>98</v>
      </c>
      <c r="F25" s="119">
        <v>64.03</v>
      </c>
      <c r="G25" s="119">
        <v>106</v>
      </c>
      <c r="H25" s="4" t="s">
        <v>46</v>
      </c>
      <c r="I25" s="5" t="s">
        <v>47</v>
      </c>
      <c r="J25" s="74">
        <f>1770832-1867453</f>
        <v>-96621</v>
      </c>
      <c r="K25" s="59" t="s">
        <v>98</v>
      </c>
      <c r="L25" s="59" t="s">
        <v>98</v>
      </c>
      <c r="M25" s="59" t="s">
        <v>98</v>
      </c>
      <c r="N25" s="59" t="s">
        <v>98</v>
      </c>
      <c r="O25" s="69">
        <v>90000</v>
      </c>
      <c r="P25" s="1">
        <v>-48399</v>
      </c>
      <c r="Q25" s="1">
        <v>-137072</v>
      </c>
      <c r="R25" s="1">
        <v>240864</v>
      </c>
      <c r="S25" s="15">
        <v>90481</v>
      </c>
      <c r="T25" s="16"/>
      <c r="U25" s="2" t="s">
        <v>11</v>
      </c>
      <c r="V25" s="52">
        <v>1808</v>
      </c>
      <c r="W25" s="122"/>
    </row>
    <row r="26" spans="1:23" ht="47.25">
      <c r="A26" s="45" t="s">
        <v>79</v>
      </c>
      <c r="B26" s="61" t="s">
        <v>19</v>
      </c>
      <c r="C26" s="46">
        <v>350</v>
      </c>
      <c r="D26" s="59" t="s">
        <v>98</v>
      </c>
      <c r="E26" s="59" t="s">
        <v>98</v>
      </c>
      <c r="F26" s="123">
        <v>51.23</v>
      </c>
      <c r="G26" s="124">
        <v>58.94</v>
      </c>
      <c r="H26" s="4" t="s">
        <v>46</v>
      </c>
      <c r="I26" s="5" t="s">
        <v>47</v>
      </c>
      <c r="J26" s="74">
        <f>1770832-1867453</f>
        <v>-96621</v>
      </c>
      <c r="K26" s="59" t="s">
        <v>98</v>
      </c>
      <c r="L26" s="59" t="s">
        <v>98</v>
      </c>
      <c r="M26" s="59" t="s">
        <v>98</v>
      </c>
      <c r="N26" s="59" t="s">
        <v>98</v>
      </c>
      <c r="O26" s="69">
        <v>360231</v>
      </c>
      <c r="P26" s="1">
        <v>19374</v>
      </c>
      <c r="Q26" s="1">
        <v>9688</v>
      </c>
      <c r="R26" s="1">
        <v>360231</v>
      </c>
      <c r="S26" s="15">
        <v>19374</v>
      </c>
      <c r="T26" s="16"/>
      <c r="U26" s="2" t="s">
        <v>11</v>
      </c>
      <c r="V26" s="52">
        <v>9688</v>
      </c>
      <c r="W26" s="122"/>
    </row>
    <row r="27" spans="1:22" ht="36" customHeight="1">
      <c r="A27" s="158" t="s">
        <v>65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60"/>
    </row>
    <row r="28" spans="1:22" ht="47.25">
      <c r="A28" s="45" t="s">
        <v>69</v>
      </c>
      <c r="B28" s="61" t="s">
        <v>23</v>
      </c>
      <c r="C28" s="46">
        <v>550</v>
      </c>
      <c r="D28" s="46">
        <v>78.11</v>
      </c>
      <c r="E28" s="115">
        <v>0.878</v>
      </c>
      <c r="F28" s="120">
        <v>73.59</v>
      </c>
      <c r="G28" s="120">
        <v>64</v>
      </c>
      <c r="H28" s="4" t="s">
        <v>44</v>
      </c>
      <c r="I28" s="5" t="s">
        <v>45</v>
      </c>
      <c r="J28" s="52">
        <f>1078645-1078645</f>
        <v>0</v>
      </c>
      <c r="K28" s="62">
        <v>1</v>
      </c>
      <c r="L28" s="49">
        <v>1</v>
      </c>
      <c r="M28" s="52">
        <v>0</v>
      </c>
      <c r="N28" s="52">
        <v>0</v>
      </c>
      <c r="O28" s="52">
        <v>51762</v>
      </c>
      <c r="P28" s="52">
        <v>25056</v>
      </c>
      <c r="Q28" s="52" t="s">
        <v>83</v>
      </c>
      <c r="R28" s="52">
        <v>51762</v>
      </c>
      <c r="S28" s="52">
        <v>25056</v>
      </c>
      <c r="T28" s="52">
        <v>0</v>
      </c>
      <c r="U28" s="52">
        <v>0</v>
      </c>
      <c r="V28" s="52" t="s">
        <v>83</v>
      </c>
    </row>
    <row r="29" spans="1:22" ht="47.25">
      <c r="A29" s="86" t="s">
        <v>95</v>
      </c>
      <c r="B29" s="87" t="s">
        <v>48</v>
      </c>
      <c r="C29" s="88"/>
      <c r="D29" s="89">
        <v>181.81</v>
      </c>
      <c r="E29" s="118">
        <v>0.9</v>
      </c>
      <c r="F29" s="120">
        <v>83.04</v>
      </c>
      <c r="G29" s="57" t="s">
        <v>83</v>
      </c>
      <c r="H29" s="78"/>
      <c r="I29" s="90"/>
      <c r="J29" s="78" t="s">
        <v>48</v>
      </c>
      <c r="K29" s="62">
        <v>0.64</v>
      </c>
      <c r="L29" s="49">
        <v>1.7</v>
      </c>
      <c r="M29" s="1">
        <v>-202900</v>
      </c>
      <c r="N29" s="1">
        <v>-793915</v>
      </c>
      <c r="O29" s="69">
        <v>390848</v>
      </c>
      <c r="P29" s="1">
        <v>286822</v>
      </c>
      <c r="Q29" s="1" t="s">
        <v>83</v>
      </c>
      <c r="R29" s="1">
        <v>-304840</v>
      </c>
      <c r="S29" s="15">
        <v>-507094</v>
      </c>
      <c r="T29" s="16"/>
      <c r="U29" s="2" t="s">
        <v>11</v>
      </c>
      <c r="V29" s="52" t="s">
        <v>83</v>
      </c>
    </row>
    <row r="30" spans="1:23" s="99" customFormat="1" ht="15.75">
      <c r="A30" s="6" t="s">
        <v>82</v>
      </c>
      <c r="B30" s="108"/>
      <c r="C30" s="109"/>
      <c r="D30" s="109"/>
      <c r="E30" s="109"/>
      <c r="F30" s="50"/>
      <c r="G30" s="50"/>
      <c r="H30" s="110"/>
      <c r="I30" s="111"/>
      <c r="J30" s="112"/>
      <c r="K30" s="109"/>
      <c r="L30" s="109"/>
      <c r="M30" s="109"/>
      <c r="N30" s="109"/>
      <c r="O30" s="112"/>
      <c r="P30" s="113"/>
      <c r="Q30" s="112"/>
      <c r="R30" s="112"/>
      <c r="S30" s="113"/>
      <c r="T30" s="112"/>
      <c r="U30" s="91"/>
      <c r="V30" s="112"/>
      <c r="W30" s="98"/>
    </row>
    <row r="31" spans="1:21" ht="15.75" customHeight="1">
      <c r="A31" s="6" t="s">
        <v>81</v>
      </c>
      <c r="B31" s="7"/>
      <c r="C31" s="92"/>
      <c r="D31" s="92"/>
      <c r="E31" s="34"/>
      <c r="F31" s="34"/>
      <c r="G31" s="34"/>
      <c r="H31" s="31"/>
      <c r="I31" s="32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5.75">
      <c r="A32" s="40" t="s">
        <v>99</v>
      </c>
      <c r="B32" s="7"/>
      <c r="C32" s="92"/>
      <c r="D32" s="92"/>
      <c r="E32" s="34"/>
      <c r="F32" s="34"/>
      <c r="G32" s="34"/>
      <c r="H32" s="31"/>
      <c r="I32" s="32"/>
      <c r="J32" s="33"/>
      <c r="K32" s="33"/>
      <c r="L32" s="33"/>
      <c r="M32" s="33"/>
      <c r="N32" s="33"/>
      <c r="O32" s="34"/>
      <c r="P32" s="34"/>
      <c r="Q32" s="34"/>
      <c r="R32" s="34"/>
      <c r="S32" s="34"/>
      <c r="T32" s="34"/>
      <c r="U32" s="34"/>
    </row>
    <row r="33" spans="1:21" ht="15.75">
      <c r="A33" s="40" t="s">
        <v>96</v>
      </c>
      <c r="B33" s="7"/>
      <c r="C33" s="92"/>
      <c r="D33" s="92"/>
      <c r="E33" s="34"/>
      <c r="F33" s="34"/>
      <c r="G33" s="34"/>
      <c r="H33" s="31"/>
      <c r="I33" s="32"/>
      <c r="J33" s="33"/>
      <c r="K33" s="33"/>
      <c r="L33" s="33"/>
      <c r="M33" s="33"/>
      <c r="N33" s="33"/>
      <c r="O33" s="34"/>
      <c r="P33" s="34"/>
      <c r="Q33" s="34"/>
      <c r="R33" s="34"/>
      <c r="S33" s="34"/>
      <c r="T33" s="34"/>
      <c r="U33" s="34"/>
    </row>
    <row r="34" spans="1:21" ht="15.75">
      <c r="A34" s="6" t="s">
        <v>97</v>
      </c>
      <c r="B34" s="7"/>
      <c r="C34" s="92"/>
      <c r="D34" s="92"/>
      <c r="E34" s="34"/>
      <c r="F34" s="34"/>
      <c r="G34" s="34"/>
      <c r="H34" s="31"/>
      <c r="I34" s="32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5.75">
      <c r="A35" s="40"/>
      <c r="B35" s="7"/>
      <c r="C35" s="92"/>
      <c r="D35" s="92"/>
      <c r="E35" s="34"/>
      <c r="F35" s="34"/>
      <c r="G35" s="34"/>
      <c r="H35" s="31"/>
      <c r="I35" s="32"/>
      <c r="J35" s="33"/>
      <c r="K35" s="33"/>
      <c r="L35" s="33"/>
      <c r="M35" s="33"/>
      <c r="N35" s="33"/>
      <c r="O35" s="34"/>
      <c r="P35" s="34"/>
      <c r="Q35" s="34"/>
      <c r="R35" s="34"/>
      <c r="S35" s="34"/>
      <c r="T35" s="34"/>
      <c r="U35" s="34"/>
    </row>
    <row r="36" spans="1:21" ht="15.75">
      <c r="A36" s="40" t="s">
        <v>101</v>
      </c>
      <c r="B36" s="7"/>
      <c r="C36" s="92"/>
      <c r="D36" s="92"/>
      <c r="E36" s="34"/>
      <c r="F36" s="34"/>
      <c r="G36" s="34"/>
      <c r="H36" s="31"/>
      <c r="I36" s="32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</row>
  </sheetData>
  <sheetProtection/>
  <mergeCells count="5">
    <mergeCell ref="D1:G1"/>
    <mergeCell ref="A4:V4"/>
    <mergeCell ref="K1:N1"/>
    <mergeCell ref="A21:V21"/>
    <mergeCell ref="A27:V27"/>
  </mergeCells>
  <printOptions horizontalCentered="1"/>
  <pageMargins left="0.25" right="0.25" top="0.75" bottom="0.75" header="0.3" footer="0.3"/>
  <pageSetup fitToHeight="0" horizontalDpi="600" verticalDpi="600" orientation="landscape" pageOrder="overThenDown" scale="60" r:id="rId3"/>
  <headerFooter>
    <oddHeader>&amp;L&amp;"Arial,Bold"&amp;16State Board of Education-Authorized Charter Schools Financial Highlights&amp;"-,Regular"&amp;11
&amp;R&amp;"Arial,Regular"&amp;9memo-saftib-csd-apr16item02
Attachment 2
Page &amp;P of &amp;N</oddHeader>
    <oddFooter>&amp;R&amp;"Arial,Regular"&amp;8&amp;D&amp;T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2016 Memo CSD Item 02 Attachment 2 - Information Memorandum (CA State Board of Education)</dc:title>
  <dc:subject>State Board of Education-Authorized Charter Schools Financial Highlights.</dc:subject>
  <dc:creator>Thomas Pacheco</dc:creator>
  <cp:keywords/>
  <dc:description/>
  <cp:lastModifiedBy> </cp:lastModifiedBy>
  <cp:lastPrinted>2016-04-18T20:12:45Z</cp:lastPrinted>
  <dcterms:created xsi:type="dcterms:W3CDTF">2013-02-19T23:53:08Z</dcterms:created>
  <dcterms:modified xsi:type="dcterms:W3CDTF">2017-09-29T23:11:45Z</dcterms:modified>
  <cp:category/>
  <cp:version/>
  <cp:contentType/>
  <cp:contentStatus/>
</cp:coreProperties>
</file>