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defaultThemeVersion="124226"/>
  <xr:revisionPtr revIDLastSave="0" documentId="13_ncr:1_{64D016DB-2352-4E83-BB35-5C8BC4E044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-19 Title I, Pt D Alloc 9th" sheetId="4" r:id="rId1"/>
  </sheets>
  <definedNames>
    <definedName name="_xlnm._FilterDatabase" localSheetId="0" hidden="1">'2018-19 Title I, Pt D Alloc 9th'!$A$6:$U$57</definedName>
    <definedName name="_xlnm.Print_Titles" localSheetId="0">'2018-19 Title I, Pt D Alloc 9th'!$1:$6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4" i="4" l="1"/>
  <c r="S54" i="4" l="1"/>
  <c r="R54" i="4" l="1"/>
  <c r="Q54" i="4" l="1"/>
  <c r="U54" i="4" l="1"/>
  <c r="N54" i="4"/>
  <c r="M54" i="4"/>
  <c r="L54" i="4"/>
  <c r="I54" i="4"/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7" i="4"/>
  <c r="P54" i="4" l="1"/>
  <c r="O54" i="4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K36" i="4" s="1"/>
  <c r="J37" i="4"/>
  <c r="K37" i="4" s="1"/>
  <c r="J38" i="4"/>
  <c r="K38" i="4" s="1"/>
  <c r="J39" i="4"/>
  <c r="K39" i="4" s="1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K46" i="4" s="1"/>
  <c r="J47" i="4"/>
  <c r="K47" i="4" s="1"/>
  <c r="J48" i="4"/>
  <c r="K48" i="4" s="1"/>
  <c r="J49" i="4"/>
  <c r="K49" i="4" s="1"/>
  <c r="J50" i="4"/>
  <c r="K50" i="4" s="1"/>
  <c r="J51" i="4"/>
  <c r="K51" i="4" s="1"/>
  <c r="J52" i="4"/>
  <c r="K52" i="4" s="1"/>
  <c r="J53" i="4"/>
  <c r="K53" i="4" s="1"/>
  <c r="J7" i="4"/>
  <c r="K7" i="4" l="1"/>
  <c r="K54" i="4" s="1"/>
  <c r="J54" i="4"/>
</calcChain>
</file>

<file path=xl/sharedStrings.xml><?xml version="1.0" encoding="utf-8"?>
<sst xmlns="http://schemas.openxmlformats.org/spreadsheetml/2006/main" count="359" uniqueCount="265">
  <si>
    <t>California Department of Education</t>
  </si>
  <si>
    <t>58</t>
  </si>
  <si>
    <t>Yuba</t>
  </si>
  <si>
    <t>0000000</t>
  </si>
  <si>
    <t>Yuba County Office of Education</t>
  </si>
  <si>
    <t>10587</t>
  </si>
  <si>
    <t>57</t>
  </si>
  <si>
    <t>Yolo</t>
  </si>
  <si>
    <t>10579</t>
  </si>
  <si>
    <t>Yolo County Office of Education</t>
  </si>
  <si>
    <t>56</t>
  </si>
  <si>
    <t>Ventura</t>
  </si>
  <si>
    <t>10561</t>
  </si>
  <si>
    <t>Ventura County Office of Education</t>
  </si>
  <si>
    <t>54</t>
  </si>
  <si>
    <t>Tulare</t>
  </si>
  <si>
    <t>10546</t>
  </si>
  <si>
    <t>Tulare County Office of Education</t>
  </si>
  <si>
    <t>52</t>
  </si>
  <si>
    <t>Tehama</t>
  </si>
  <si>
    <t>10520</t>
  </si>
  <si>
    <t>Tehama County Office of Education</t>
  </si>
  <si>
    <t>50</t>
  </si>
  <si>
    <t>Stanislaus</t>
  </si>
  <si>
    <t>10504</t>
  </si>
  <si>
    <t>Stanislaus County Office of Education</t>
  </si>
  <si>
    <t>49</t>
  </si>
  <si>
    <t>Sonoma</t>
  </si>
  <si>
    <t>Sonoma County Office of Education</t>
  </si>
  <si>
    <t>10496</t>
  </si>
  <si>
    <t>48</t>
  </si>
  <si>
    <t>Solano</t>
  </si>
  <si>
    <t>Solano County Office of Education</t>
  </si>
  <si>
    <t>10488</t>
  </si>
  <si>
    <t>10470</t>
  </si>
  <si>
    <t>47</t>
  </si>
  <si>
    <t>Siskiyou</t>
  </si>
  <si>
    <t>Siskiyou County Office of Education</t>
  </si>
  <si>
    <t>45</t>
  </si>
  <si>
    <t>Shasta</t>
  </si>
  <si>
    <t>10454</t>
  </si>
  <si>
    <t>Shasta County Office of Education</t>
  </si>
  <si>
    <t>44</t>
  </si>
  <si>
    <t>Santa Cruz</t>
  </si>
  <si>
    <t>Santa Cruz County Office of Education</t>
  </si>
  <si>
    <t>10447</t>
  </si>
  <si>
    <t>10439</t>
  </si>
  <si>
    <t>43</t>
  </si>
  <si>
    <t>Santa Clara</t>
  </si>
  <si>
    <t>Santa Clara County Office of Education</t>
  </si>
  <si>
    <t>42</t>
  </si>
  <si>
    <t>Santa Barbara</t>
  </si>
  <si>
    <t>Santa Barbara County Office of Education</t>
  </si>
  <si>
    <t>10421</t>
  </si>
  <si>
    <t>41</t>
  </si>
  <si>
    <t>San Mateo</t>
  </si>
  <si>
    <t>San Mateo County Office of Education</t>
  </si>
  <si>
    <t>10413</t>
  </si>
  <si>
    <t>40</t>
  </si>
  <si>
    <t>San Luis Obispo</t>
  </si>
  <si>
    <t>San Luis Obispo County Office of Education</t>
  </si>
  <si>
    <t>10405</t>
  </si>
  <si>
    <t>39</t>
  </si>
  <si>
    <t>San Joaquin</t>
  </si>
  <si>
    <t>10397</t>
  </si>
  <si>
    <t>San Joaquin County Office of Education</t>
  </si>
  <si>
    <t>38</t>
  </si>
  <si>
    <t>San Francisco</t>
  </si>
  <si>
    <t>San Francisco County Office of Education</t>
  </si>
  <si>
    <t>10389</t>
  </si>
  <si>
    <t>37</t>
  </si>
  <si>
    <t>San Diego</t>
  </si>
  <si>
    <t>10371</t>
  </si>
  <si>
    <t>San Diego County Office of Education</t>
  </si>
  <si>
    <t>36</t>
  </si>
  <si>
    <t>San Bernardino</t>
  </si>
  <si>
    <t>10363</t>
  </si>
  <si>
    <t>San Bernardino County Office of Education</t>
  </si>
  <si>
    <t>San Benito</t>
  </si>
  <si>
    <t>San Benito County Office of Education</t>
  </si>
  <si>
    <t>10355</t>
  </si>
  <si>
    <t>35</t>
  </si>
  <si>
    <t>34</t>
  </si>
  <si>
    <t>Sacramento</t>
  </si>
  <si>
    <t>10348</t>
  </si>
  <si>
    <t>Sacramento County Office of Education</t>
  </si>
  <si>
    <t>33</t>
  </si>
  <si>
    <t>Riverside</t>
  </si>
  <si>
    <t>10330</t>
  </si>
  <si>
    <t>Riverside County Office of Education</t>
  </si>
  <si>
    <t>31</t>
  </si>
  <si>
    <t>Placer</t>
  </si>
  <si>
    <t>Placer County Office of Education</t>
  </si>
  <si>
    <t>10314</t>
  </si>
  <si>
    <t>30</t>
  </si>
  <si>
    <t>Orange</t>
  </si>
  <si>
    <t>Orange County Department of Education</t>
  </si>
  <si>
    <t>10306</t>
  </si>
  <si>
    <t>10298</t>
  </si>
  <si>
    <t>29</t>
  </si>
  <si>
    <t>Nevada</t>
  </si>
  <si>
    <t>Nevada County Office of Education</t>
  </si>
  <si>
    <t>28</t>
  </si>
  <si>
    <t>Napa</t>
  </si>
  <si>
    <t>Napa County Office of Education</t>
  </si>
  <si>
    <t>10280</t>
  </si>
  <si>
    <t>10272</t>
  </si>
  <si>
    <t>27</t>
  </si>
  <si>
    <t>Monterey</t>
  </si>
  <si>
    <t>Monterey County Office of Education</t>
  </si>
  <si>
    <t>24</t>
  </si>
  <si>
    <t>Merced</t>
  </si>
  <si>
    <t>Merced County Office of Education</t>
  </si>
  <si>
    <t>10249</t>
  </si>
  <si>
    <t>23</t>
  </si>
  <si>
    <t>Mendocino</t>
  </si>
  <si>
    <t>Mendocino County Office of Education</t>
  </si>
  <si>
    <t>10231</t>
  </si>
  <si>
    <t>22</t>
  </si>
  <si>
    <t>Mariposa</t>
  </si>
  <si>
    <t>Mariposa County Office of Education</t>
  </si>
  <si>
    <t>10223</t>
  </si>
  <si>
    <t>21</t>
  </si>
  <si>
    <t>Marin</t>
  </si>
  <si>
    <t>Marin County Office of Education</t>
  </si>
  <si>
    <t>10215</t>
  </si>
  <si>
    <t>20</t>
  </si>
  <si>
    <t>Madera</t>
  </si>
  <si>
    <t>Madera County Office of Education</t>
  </si>
  <si>
    <t>10207</t>
  </si>
  <si>
    <t>19</t>
  </si>
  <si>
    <t>Los Angeles</t>
  </si>
  <si>
    <t>64733</t>
  </si>
  <si>
    <t>10199</t>
  </si>
  <si>
    <t>Los Angeles Unified</t>
  </si>
  <si>
    <t>Los Angeles County Office of Education</t>
  </si>
  <si>
    <t>18</t>
  </si>
  <si>
    <t>Lassen</t>
  </si>
  <si>
    <t>Lassen County Office of Education</t>
  </si>
  <si>
    <t>10181</t>
  </si>
  <si>
    <t>16</t>
  </si>
  <si>
    <t>Kings</t>
  </si>
  <si>
    <t>Kings County Office of Education</t>
  </si>
  <si>
    <t>10165</t>
  </si>
  <si>
    <t>15</t>
  </si>
  <si>
    <t>Kern</t>
  </si>
  <si>
    <t>10157</t>
  </si>
  <si>
    <t>Kern County Office of Education</t>
  </si>
  <si>
    <t>13</t>
  </si>
  <si>
    <t>Imperial</t>
  </si>
  <si>
    <t>Imperial County Office of Education</t>
  </si>
  <si>
    <t>10132</t>
  </si>
  <si>
    <t>12</t>
  </si>
  <si>
    <t>Humboldt</t>
  </si>
  <si>
    <t>10124</t>
  </si>
  <si>
    <t>Humboldt County Office of Education</t>
  </si>
  <si>
    <t>10</t>
  </si>
  <si>
    <t>Fresno</t>
  </si>
  <si>
    <t>10108</t>
  </si>
  <si>
    <t>Fresno County Office of Education</t>
  </si>
  <si>
    <t>09</t>
  </si>
  <si>
    <t>El Dorado</t>
  </si>
  <si>
    <t>El Dorado County Office of Education</t>
  </si>
  <si>
    <t>10090</t>
  </si>
  <si>
    <t>10082</t>
  </si>
  <si>
    <t>08</t>
  </si>
  <si>
    <t>Del Norte</t>
  </si>
  <si>
    <t>Del Norte County Office of Education</t>
  </si>
  <si>
    <t>07</t>
  </si>
  <si>
    <t>Contra Costa</t>
  </si>
  <si>
    <t>10074</t>
  </si>
  <si>
    <t>Contra Costa County Office of Education</t>
  </si>
  <si>
    <t>05</t>
  </si>
  <si>
    <t>Calaveras</t>
  </si>
  <si>
    <t>Calaveras County Office of Education</t>
  </si>
  <si>
    <t>10058</t>
  </si>
  <si>
    <t>04</t>
  </si>
  <si>
    <t>Butte</t>
  </si>
  <si>
    <t>10041</t>
  </si>
  <si>
    <t>Butte County Office of Education</t>
  </si>
  <si>
    <t>10017</t>
  </si>
  <si>
    <t>01</t>
  </si>
  <si>
    <t>Alameda</t>
  </si>
  <si>
    <t>Alameda County Office of Education</t>
  </si>
  <si>
    <t>Local Educational Agency</t>
  </si>
  <si>
    <t>School
Code</t>
  </si>
  <si>
    <t>District
Code</t>
  </si>
  <si>
    <t>County
Code</t>
  </si>
  <si>
    <t>County
Name</t>
  </si>
  <si>
    <t>01100170000000</t>
  </si>
  <si>
    <t>04100410000000</t>
  </si>
  <si>
    <t>05100580000000</t>
  </si>
  <si>
    <t>07100740000000</t>
  </si>
  <si>
    <t>08100820000000</t>
  </si>
  <si>
    <t>09100900000000</t>
  </si>
  <si>
    <t>10101080000000</t>
  </si>
  <si>
    <t>12101240000000</t>
  </si>
  <si>
    <t>13101320000000</t>
  </si>
  <si>
    <t>15101570000000</t>
  </si>
  <si>
    <t>16101650000000</t>
  </si>
  <si>
    <t>18101810000000</t>
  </si>
  <si>
    <t>19101990000000</t>
  </si>
  <si>
    <t>19647330000000</t>
  </si>
  <si>
    <t>20102070000000</t>
  </si>
  <si>
    <t>21102150000000</t>
  </si>
  <si>
    <t>22102230000000</t>
  </si>
  <si>
    <t>23102310000000</t>
  </si>
  <si>
    <t>24102490000000</t>
  </si>
  <si>
    <t>27102720000000</t>
  </si>
  <si>
    <t>28102800000000</t>
  </si>
  <si>
    <t>29102980000000</t>
  </si>
  <si>
    <t>30103060000000</t>
  </si>
  <si>
    <t>31103140000000</t>
  </si>
  <si>
    <t>33103300000000</t>
  </si>
  <si>
    <t>34103480000000</t>
  </si>
  <si>
    <t>35103550000000</t>
  </si>
  <si>
    <t>36103630000000</t>
  </si>
  <si>
    <t>37103710000000</t>
  </si>
  <si>
    <t>38103890000000</t>
  </si>
  <si>
    <t>39103970000000</t>
  </si>
  <si>
    <t>40104050000000</t>
  </si>
  <si>
    <t>41104130000000</t>
  </si>
  <si>
    <t>42104210000000</t>
  </si>
  <si>
    <t>43104390000000</t>
  </si>
  <si>
    <t>44104470000000</t>
  </si>
  <si>
    <t>45104540000000</t>
  </si>
  <si>
    <t>47104700000000</t>
  </si>
  <si>
    <t>48104880000000</t>
  </si>
  <si>
    <t>49104960000000</t>
  </si>
  <si>
    <t>50105040000000</t>
  </si>
  <si>
    <t>52105200000000</t>
  </si>
  <si>
    <t>54105460000000</t>
  </si>
  <si>
    <t>56105610000000</t>
  </si>
  <si>
    <t>57105790000000</t>
  </si>
  <si>
    <t>58105870000000</t>
  </si>
  <si>
    <t>Full CDS Code</t>
  </si>
  <si>
    <t>School Fiscal Services Division</t>
  </si>
  <si>
    <t>Statewide Total</t>
  </si>
  <si>
    <t>Tuolumne</t>
  </si>
  <si>
    <t>Tuolumne County Office of Education</t>
  </si>
  <si>
    <t>55</t>
  </si>
  <si>
    <t>10553</t>
  </si>
  <si>
    <t>55105530000000</t>
  </si>
  <si>
    <t>CARS
Application
for Funding</t>
  </si>
  <si>
    <t>Total Paid</t>
  </si>
  <si>
    <t>Balance
Remaining</t>
  </si>
  <si>
    <t>1st
Apportionment</t>
  </si>
  <si>
    <t>2nd
Apportionment</t>
  </si>
  <si>
    <t>Invoices</t>
  </si>
  <si>
    <t>Yes</t>
  </si>
  <si>
    <t>Every Student Succeeds Act</t>
  </si>
  <si>
    <t>3rd
Apportionment</t>
  </si>
  <si>
    <t>Service
Location</t>
  </si>
  <si>
    <t>4th
Apportionment</t>
  </si>
  <si>
    <t xml:space="preserve">Title I, Part D, Subpart 2 </t>
  </si>
  <si>
    <t>Prevention and Intervention Programs for Children and Youth Who Are Neglected, Delinquent, or At-Risk</t>
  </si>
  <si>
    <t>5th
Apportionment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</si>
  <si>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</si>
  <si>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indexed="8"/>
        <rFont val="Calibri"/>
        <family val="2"/>
      </rPr>
      <t>–</t>
    </r>
    <r>
      <rPr>
        <b/>
        <sz val="12"/>
        <color indexed="8"/>
        <rFont val="Arial"/>
        <family val="2"/>
      </rPr>
      <t>19
Final
Allocation</t>
    </r>
  </si>
  <si>
    <t>6th
Apportionment</t>
  </si>
  <si>
    <t>7th
Apportionment</t>
  </si>
  <si>
    <t>8th
Apportionment</t>
  </si>
  <si>
    <t>9th
Apportionment</t>
  </si>
  <si>
    <t>September 2020</t>
  </si>
  <si>
    <t>CDS: County District School; CARS: Consolidated Application and Reporting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</si>
</sst>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7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4" fillId="0" borderId="0" applyNumberFormat="0" applyFill="0" applyAlignment="0" applyProtection="0"/>
    <xf numFmtId="0" fontId="6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centerContinuous" vertical="center" wrapText="1"/>
    </xf>
    <xf numFmtId="0" fontId="1" fillId="0" borderId="0" xfId="0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6" fontId="1" fillId="0" borderId="0" xfId="0" applyNumberFormat="1" applyFont="1"/>
    <xf numFmtId="49" fontId="1" fillId="0" borderId="0" xfId="0" applyNumberFormat="1" applyFont="1"/>
    <xf numFmtId="49" fontId="1" fillId="0" borderId="0" xfId="0" quotePrefix="1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6" xfId="2" applyFill="1" applyBorder="1" applyAlignment="1">
      <alignment horizontal="left"/>
    </xf>
    <xf numFmtId="0" fontId="6" fillId="0" borderId="6" xfId="2" applyBorder="1" applyAlignment="1">
      <alignment horizontal="left"/>
    </xf>
    <xf numFmtId="0" fontId="6" fillId="0" borderId="6" xfId="2" applyBorder="1" applyAlignment="1">
      <alignment horizontal="center"/>
    </xf>
    <xf numFmtId="0" fontId="6" fillId="0" borderId="6" xfId="2" applyBorder="1"/>
    <xf numFmtId="6" fontId="6" fillId="0" borderId="6" xfId="2" applyNumberFormat="1" applyBorder="1"/>
    <xf numFmtId="6" fontId="6" fillId="0" borderId="6" xfId="2" applyNumberFormat="1" applyBorder="1" applyAlignment="1"/>
    <xf numFmtId="0" fontId="4" fillId="0" borderId="0" xfId="3"/>
    <xf numFmtId="0" fontId="16" fillId="0" borderId="0" xfId="1" applyFont="1" applyAlignment="1">
      <alignment horizontal="left" vertical="top"/>
    </xf>
    <xf numFmtId="0" fontId="15" fillId="0" borderId="0" xfId="3" applyFont="1"/>
    <xf numFmtId="0" fontId="0" fillId="0" borderId="0" xfId="0" applyFont="1"/>
  </cellXfs>
  <cellStyles count="18"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Check Cell" xfId="9" builtinId="23" hidden="1"/>
    <cellStyle name="Explanatory Text" xfId="11" builtinId="53" hidden="1"/>
    <cellStyle name="Heading 1" xfId="1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7" builtinId="20" hidden="1"/>
    <cellStyle name="Linked Cell" xfId="8" builtinId="24" hidden="1"/>
    <cellStyle name="Neutral" xfId="6" builtinId="28" hidden="1"/>
    <cellStyle name="Normal" xfId="0" builtinId="0" customBuiltin="1"/>
    <cellStyle name="Total" xfId="2" builtinId="25" customBuiltin="1"/>
    <cellStyle name="Warning Text" xfId="10" builtinId="11" hidden="1"/>
  </cellStyles>
  <dxfs count="45"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U54" totalsRowCount="1" headerRowDxfId="44" dataDxfId="42" headerRowBorderDxfId="43" tableBorderDxfId="41" totalsRowBorderDxfId="40" totalsRowCellStyle="Total">
  <autoFilter ref="A6:U5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County_x000a_Name" totalsRowLabel="Statewide Total" dataDxfId="39" totalsRowDxfId="38" totalsRowCellStyle="Total"/>
    <tableColumn id="2" xr3:uid="{00000000-0010-0000-0000-000002000000}" name="Full CDS Code" dataDxfId="37" totalsRowDxfId="36" totalsRowCellStyle="Total"/>
    <tableColumn id="3" xr3:uid="{00000000-0010-0000-0000-000003000000}" name="County_x000a_Code" dataDxfId="35" totalsRowDxfId="34" totalsRowCellStyle="Total"/>
    <tableColumn id="4" xr3:uid="{00000000-0010-0000-0000-000004000000}" name="District_x000a_Code" dataDxfId="33" totalsRowDxfId="32" totalsRowCellStyle="Total"/>
    <tableColumn id="5" xr3:uid="{00000000-0010-0000-0000-000005000000}" name="School_x000a_Code" dataDxfId="31" totalsRowDxfId="30" totalsRowCellStyle="Total"/>
    <tableColumn id="6" xr3:uid="{00000000-0010-0000-0000-000006000000}" name="Service_x000a_Location" dataDxfId="29" totalsRowDxfId="28" totalsRowCellStyle="Total"/>
    <tableColumn id="7" xr3:uid="{00000000-0010-0000-0000-000007000000}" name="Local Educational Agency" dataDxfId="27" totalsRowCellStyle="Total"/>
    <tableColumn id="14" xr3:uid="{00000000-0010-0000-0000-00000E000000}" name="CARS_x000a_Application_x000a_for Funding" dataDxfId="26" totalsRowCellStyle="Total"/>
    <tableColumn id="13" xr3:uid="{00000000-0010-0000-0000-00000D000000}" name="_x000a_2018–19_x000a_Final_x000a_Allocation" totalsRowFunction="sum" dataDxfId="25" totalsRowDxfId="24" totalsRowCellStyle="Total"/>
    <tableColumn id="12" xr3:uid="{00000000-0010-0000-0000-00000C000000}" name="Total Paid" totalsRowFunction="sum" dataDxfId="23" totalsRowDxfId="22" totalsRowCellStyle="Total">
      <calculatedColumnFormula>SUM(Table2[[#This Row],[1st
Apportionment]:[Invoices]])</calculatedColumnFormula>
    </tableColumn>
    <tableColumn id="11" xr3:uid="{00000000-0010-0000-0000-00000B000000}" name="Balance_x000a_Remaining" totalsRowFunction="sum" dataDxfId="21" totalsRowDxfId="20" totalsRowCellStyle="Total"/>
    <tableColumn id="10" xr3:uid="{00000000-0010-0000-0000-00000A000000}" name="1st_x000a_Apportionment" totalsRowFunction="sum" dataDxfId="19" totalsRowDxfId="18" totalsRowCellStyle="Total"/>
    <tableColumn id="8" xr3:uid="{00000000-0010-0000-0000-000008000000}" name="2nd_x000a_Apportionment" totalsRowFunction="sum" dataDxfId="17" totalsRowDxfId="16" totalsRowCellStyle="Total"/>
    <tableColumn id="16" xr3:uid="{00000000-0010-0000-0000-000010000000}" name="3rd_x000a_Apportionment" totalsRowFunction="sum" dataDxfId="15" totalsRowDxfId="14" totalsRowCellStyle="Total"/>
    <tableColumn id="17" xr3:uid="{00000000-0010-0000-0000-000011000000}" name="4th_x000a_Apportionment" totalsRowFunction="sum" dataDxfId="13" totalsRowDxfId="12" totalsRowCellStyle="Total"/>
    <tableColumn id="9" xr3:uid="{00000000-0010-0000-0000-000009000000}" name="5th_x000a_Apportionment" totalsRowFunction="sum" dataDxfId="11" totalsRowDxfId="10" totalsRowCellStyle="Total"/>
    <tableColumn id="18" xr3:uid="{00000000-0010-0000-0000-000012000000}" name="6th_x000a_Apportionment" totalsRowFunction="sum" dataDxfId="9" totalsRowDxfId="8" totalsRowCellStyle="Total"/>
    <tableColumn id="19" xr3:uid="{00000000-0010-0000-0000-000013000000}" name="7th_x000a_Apportionment" totalsRowFunction="sum" dataDxfId="7" totalsRowDxfId="6" totalsRowCellStyle="Total"/>
    <tableColumn id="20" xr3:uid="{00000000-0010-0000-0000-000014000000}" name="8th_x000a_Apportionment" totalsRowFunction="sum" dataDxfId="5" totalsRowDxfId="4" totalsRowCellStyle="Total"/>
    <tableColumn id="21" xr3:uid="{A97C5120-45F2-42C1-8875-F25DA7A4C277}" name="9th_x000a_Apportionment" totalsRowFunction="sum" dataDxfId="3" totalsRowDxfId="2" totalsRowCellStyle="Total"/>
    <tableColumn id="15" xr3:uid="{00000000-0010-0000-0000-00000F000000}" name="Invoices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, Part D progra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showWhiteSpace="0" zoomScaleNormal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15.33203125" style="6" customWidth="1"/>
    <col min="2" max="2" width="15.21875" style="6" bestFit="1" customWidth="1"/>
    <col min="3" max="3" width="9.6640625" style="5" customWidth="1"/>
    <col min="4" max="4" width="9.5546875" style="5" customWidth="1"/>
    <col min="5" max="5" width="9.6640625" style="5" customWidth="1"/>
    <col min="6" max="6" width="12" style="5" bestFit="1" customWidth="1"/>
    <col min="7" max="7" width="35.6640625" style="8" bestFit="1" customWidth="1"/>
    <col min="8" max="8" width="14.5546875" style="8" customWidth="1"/>
    <col min="9" max="10" width="13" style="8" customWidth="1"/>
    <col min="11" max="11" width="13.6640625" style="8" customWidth="1"/>
    <col min="12" max="20" width="17.44140625" style="8" customWidth="1"/>
    <col min="21" max="21" width="11.6640625" style="8" customWidth="1"/>
    <col min="22" max="16384" width="9.21875" style="2"/>
  </cols>
  <sheetData>
    <row r="1" spans="1:21" ht="20.25" x14ac:dyDescent="0.2">
      <c r="A1" s="21" t="s">
        <v>254</v>
      </c>
    </row>
    <row r="2" spans="1:21" ht="18" x14ac:dyDescent="0.25">
      <c r="A2" s="22" t="s">
        <v>255</v>
      </c>
    </row>
    <row r="3" spans="1:21" ht="15.75" x14ac:dyDescent="0.25">
      <c r="A3" s="20" t="s">
        <v>250</v>
      </c>
    </row>
    <row r="4" spans="1:21" ht="15.75" x14ac:dyDescent="0.25">
      <c r="A4" s="12" t="s">
        <v>257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x14ac:dyDescent="0.2">
      <c r="A5" s="23" t="s">
        <v>264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77.25" customHeight="1" thickBot="1" x14ac:dyDescent="0.3">
      <c r="A6" s="10" t="s">
        <v>188</v>
      </c>
      <c r="B6" s="10" t="s">
        <v>235</v>
      </c>
      <c r="C6" s="10" t="s">
        <v>187</v>
      </c>
      <c r="D6" s="10" t="s">
        <v>186</v>
      </c>
      <c r="E6" s="10" t="s">
        <v>185</v>
      </c>
      <c r="F6" s="13" t="s">
        <v>252</v>
      </c>
      <c r="G6" s="10" t="s">
        <v>184</v>
      </c>
      <c r="H6" s="10" t="s">
        <v>243</v>
      </c>
      <c r="I6" s="10" t="s">
        <v>258</v>
      </c>
      <c r="J6" s="10" t="s">
        <v>244</v>
      </c>
      <c r="K6" s="10" t="s">
        <v>245</v>
      </c>
      <c r="L6" s="10" t="s">
        <v>246</v>
      </c>
      <c r="M6" s="10" t="s">
        <v>247</v>
      </c>
      <c r="N6" s="10" t="s">
        <v>251</v>
      </c>
      <c r="O6" s="10" t="s">
        <v>253</v>
      </c>
      <c r="P6" s="10" t="s">
        <v>256</v>
      </c>
      <c r="Q6" s="10" t="s">
        <v>259</v>
      </c>
      <c r="R6" s="10" t="s">
        <v>260</v>
      </c>
      <c r="S6" s="10" t="s">
        <v>261</v>
      </c>
      <c r="T6" s="10" t="s">
        <v>262</v>
      </c>
      <c r="U6" s="10" t="s">
        <v>248</v>
      </c>
    </row>
    <row r="7" spans="1:21" ht="15.75" thickTop="1" x14ac:dyDescent="0.2">
      <c r="A7" s="3" t="s">
        <v>182</v>
      </c>
      <c r="B7" s="9" t="s">
        <v>189</v>
      </c>
      <c r="C7" s="5" t="s">
        <v>181</v>
      </c>
      <c r="D7" s="5" t="s">
        <v>180</v>
      </c>
      <c r="E7" s="5" t="s">
        <v>3</v>
      </c>
      <c r="F7" s="6" t="str">
        <f>Table2[[#This Row],[District
Code]]</f>
        <v>10017</v>
      </c>
      <c r="G7" s="2" t="s">
        <v>183</v>
      </c>
      <c r="H7" s="6" t="s">
        <v>249</v>
      </c>
      <c r="I7" s="7">
        <v>490166</v>
      </c>
      <c r="J7" s="7">
        <f>SUM(Table2[[#This Row],[1st
Apportionment]:[Invoices]])</f>
        <v>490166</v>
      </c>
      <c r="K7" s="7">
        <f>Table2[[#This Row],[
2018–19
Final
Allocation]]-Table2[[#This Row],[Total Paid]]</f>
        <v>0</v>
      </c>
      <c r="L7" s="7">
        <v>0</v>
      </c>
      <c r="M7" s="7">
        <v>0</v>
      </c>
      <c r="N7" s="7">
        <v>0</v>
      </c>
      <c r="O7" s="7">
        <v>26538</v>
      </c>
      <c r="P7" s="7">
        <v>142189</v>
      </c>
      <c r="Q7" s="7">
        <v>218174</v>
      </c>
      <c r="R7" s="7">
        <v>103265</v>
      </c>
      <c r="S7" s="7">
        <v>0</v>
      </c>
      <c r="T7" s="7">
        <v>0</v>
      </c>
      <c r="U7" s="7">
        <v>0</v>
      </c>
    </row>
    <row r="8" spans="1:21" x14ac:dyDescent="0.2">
      <c r="A8" s="3" t="s">
        <v>177</v>
      </c>
      <c r="B8" s="9" t="s">
        <v>190</v>
      </c>
      <c r="C8" s="5" t="s">
        <v>176</v>
      </c>
      <c r="D8" s="5" t="s">
        <v>178</v>
      </c>
      <c r="E8" s="5" t="s">
        <v>3</v>
      </c>
      <c r="F8" s="6" t="str">
        <f>Table2[[#This Row],[District
Code]]</f>
        <v>10041</v>
      </c>
      <c r="G8" s="2" t="s">
        <v>179</v>
      </c>
      <c r="H8" s="6" t="s">
        <v>249</v>
      </c>
      <c r="I8" s="7">
        <v>82136</v>
      </c>
      <c r="J8" s="7">
        <f>SUM(Table2[[#This Row],[1st
Apportionment]:[Invoices]])</f>
        <v>82136</v>
      </c>
      <c r="K8" s="7">
        <f>Table2[[#This Row],[
2018–19
Final
Allocation]]-Table2[[#This Row],[Total Paid]]</f>
        <v>0</v>
      </c>
      <c r="L8" s="7">
        <v>11579</v>
      </c>
      <c r="M8" s="7">
        <v>0</v>
      </c>
      <c r="N8" s="7">
        <v>39367</v>
      </c>
      <c r="O8" s="7">
        <v>0</v>
      </c>
      <c r="P8" s="7">
        <v>31190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x14ac:dyDescent="0.2">
      <c r="A9" s="3" t="s">
        <v>173</v>
      </c>
      <c r="B9" s="9" t="s">
        <v>191</v>
      </c>
      <c r="C9" s="5" t="s">
        <v>172</v>
      </c>
      <c r="D9" s="5" t="s">
        <v>175</v>
      </c>
      <c r="E9" s="5" t="s">
        <v>3</v>
      </c>
      <c r="F9" s="6" t="str">
        <f>Table2[[#This Row],[District
Code]]</f>
        <v>10058</v>
      </c>
      <c r="G9" s="2" t="s">
        <v>174</v>
      </c>
      <c r="H9" s="6" t="s">
        <v>249</v>
      </c>
      <c r="I9" s="7">
        <v>45042</v>
      </c>
      <c r="J9" s="7">
        <f>SUM(Table2[[#This Row],[1st
Apportionment]:[Invoices]])</f>
        <v>45042</v>
      </c>
      <c r="K9" s="7">
        <f>Table2[[#This Row],[
2018–19
Final
Allocation]]-Table2[[#This Row],[Total Paid]]</f>
        <v>0</v>
      </c>
      <c r="L9" s="7">
        <v>0</v>
      </c>
      <c r="M9" s="7">
        <v>11523</v>
      </c>
      <c r="N9" s="7">
        <v>10842</v>
      </c>
      <c r="O9" s="7">
        <v>8111</v>
      </c>
      <c r="P9" s="7">
        <v>11258</v>
      </c>
      <c r="Q9" s="7">
        <v>3308</v>
      </c>
      <c r="R9" s="7">
        <v>0</v>
      </c>
      <c r="S9" s="7">
        <v>0</v>
      </c>
      <c r="T9" s="7">
        <v>0</v>
      </c>
      <c r="U9" s="7">
        <v>0</v>
      </c>
    </row>
    <row r="10" spans="1:21" x14ac:dyDescent="0.2">
      <c r="A10" s="3" t="s">
        <v>169</v>
      </c>
      <c r="B10" s="9" t="s">
        <v>192</v>
      </c>
      <c r="C10" s="5" t="s">
        <v>168</v>
      </c>
      <c r="D10" s="5" t="s">
        <v>170</v>
      </c>
      <c r="E10" s="5" t="s">
        <v>3</v>
      </c>
      <c r="F10" s="6" t="str">
        <f>Table2[[#This Row],[District
Code]]</f>
        <v>10074</v>
      </c>
      <c r="G10" s="2" t="s">
        <v>171</v>
      </c>
      <c r="H10" s="6" t="s">
        <v>249</v>
      </c>
      <c r="I10" s="7">
        <v>445123</v>
      </c>
      <c r="J10" s="7">
        <f>SUM(Table2[[#This Row],[1st
Apportionment]:[Invoices]])</f>
        <v>445123</v>
      </c>
      <c r="K10" s="7">
        <f>Table2[[#This Row],[
2018–19
Final
Allocation]]-Table2[[#This Row],[Total Paid]]</f>
        <v>0</v>
      </c>
      <c r="L10" s="7">
        <v>103701</v>
      </c>
      <c r="M10" s="7">
        <v>224037</v>
      </c>
      <c r="N10" s="7">
        <v>117385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x14ac:dyDescent="0.2">
      <c r="A11" s="3" t="s">
        <v>166</v>
      </c>
      <c r="B11" s="9" t="s">
        <v>193</v>
      </c>
      <c r="C11" s="5" t="s">
        <v>165</v>
      </c>
      <c r="D11" s="5" t="s">
        <v>164</v>
      </c>
      <c r="E11" s="5" t="s">
        <v>3</v>
      </c>
      <c r="F11" s="6" t="str">
        <f>Table2[[#This Row],[District
Code]]</f>
        <v>10082</v>
      </c>
      <c r="G11" s="2" t="s">
        <v>167</v>
      </c>
      <c r="H11" s="6" t="s">
        <v>249</v>
      </c>
      <c r="I11" s="7">
        <v>45042</v>
      </c>
      <c r="J11" s="7">
        <f>SUM(Table2[[#This Row],[1st
Apportionment]:[Invoices]])</f>
        <v>45042</v>
      </c>
      <c r="K11" s="7">
        <f>Table2[[#This Row],[
2018–19
Final
Allocation]]-Table2[[#This Row],[Total Paid]]</f>
        <v>0</v>
      </c>
      <c r="L11" s="7">
        <v>0</v>
      </c>
      <c r="M11" s="7">
        <v>0</v>
      </c>
      <c r="N11" s="7">
        <v>0</v>
      </c>
      <c r="O11" s="7">
        <v>0</v>
      </c>
      <c r="P11" s="7">
        <v>29119</v>
      </c>
      <c r="Q11" s="7">
        <v>15923</v>
      </c>
      <c r="R11" s="7">
        <v>0</v>
      </c>
      <c r="S11" s="7">
        <v>0</v>
      </c>
      <c r="T11" s="7">
        <v>0</v>
      </c>
      <c r="U11" s="7">
        <v>0</v>
      </c>
    </row>
    <row r="12" spans="1:21" x14ac:dyDescent="0.2">
      <c r="A12" s="3" t="s">
        <v>161</v>
      </c>
      <c r="B12" s="9" t="s">
        <v>194</v>
      </c>
      <c r="C12" s="5" t="s">
        <v>160</v>
      </c>
      <c r="D12" s="5" t="s">
        <v>163</v>
      </c>
      <c r="E12" s="5" t="s">
        <v>3</v>
      </c>
      <c r="F12" s="6" t="str">
        <f>Table2[[#This Row],[District
Code]]</f>
        <v>10090</v>
      </c>
      <c r="G12" s="2" t="s">
        <v>162</v>
      </c>
      <c r="H12" s="6" t="s">
        <v>249</v>
      </c>
      <c r="I12" s="7">
        <v>561703</v>
      </c>
      <c r="J12" s="7">
        <f>SUM(Table2[[#This Row],[1st
Apportionment]:[Invoices]])</f>
        <v>561703</v>
      </c>
      <c r="K12" s="7">
        <f>Table2[[#This Row],[
2018–19
Final
Allocation]]-Table2[[#This Row],[Total Paid]]</f>
        <v>0</v>
      </c>
      <c r="L12" s="7">
        <v>39450</v>
      </c>
      <c r="M12" s="7">
        <v>388417</v>
      </c>
      <c r="N12" s="7">
        <v>70343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63493</v>
      </c>
      <c r="U12" s="7">
        <v>0</v>
      </c>
    </row>
    <row r="13" spans="1:21" x14ac:dyDescent="0.2">
      <c r="A13" s="3" t="s">
        <v>157</v>
      </c>
      <c r="B13" s="4" t="s">
        <v>195</v>
      </c>
      <c r="C13" s="5" t="s">
        <v>156</v>
      </c>
      <c r="D13" s="5" t="s">
        <v>158</v>
      </c>
      <c r="E13" s="5" t="s">
        <v>3</v>
      </c>
      <c r="F13" s="6" t="str">
        <f>Table2[[#This Row],[District
Code]]</f>
        <v>10108</v>
      </c>
      <c r="G13" s="2" t="s">
        <v>159</v>
      </c>
      <c r="H13" s="6" t="s">
        <v>249</v>
      </c>
      <c r="I13" s="7">
        <v>853153</v>
      </c>
      <c r="J13" s="7">
        <f>SUM(Table2[[#This Row],[1st
Apportionment]:[Invoices]])</f>
        <v>853153</v>
      </c>
      <c r="K13" s="7">
        <f>Table2[[#This Row],[
2018–19
Final
Allocation]]-Table2[[#This Row],[Total Paid]]</f>
        <v>0</v>
      </c>
      <c r="L13" s="7">
        <v>0</v>
      </c>
      <c r="M13" s="7">
        <v>411167</v>
      </c>
      <c r="N13" s="7">
        <v>441986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">
      <c r="A14" s="3" t="s">
        <v>153</v>
      </c>
      <c r="B14" s="4" t="s">
        <v>196</v>
      </c>
      <c r="C14" s="5" t="s">
        <v>152</v>
      </c>
      <c r="D14" s="5" t="s">
        <v>154</v>
      </c>
      <c r="E14" s="5" t="s">
        <v>3</v>
      </c>
      <c r="F14" s="6" t="str">
        <f>Table2[[#This Row],[District
Code]]</f>
        <v>10124</v>
      </c>
      <c r="G14" s="2" t="s">
        <v>155</v>
      </c>
      <c r="H14" s="6" t="s">
        <v>249</v>
      </c>
      <c r="I14" s="7">
        <v>52991</v>
      </c>
      <c r="J14" s="7">
        <f>SUM(Table2[[#This Row],[1st
Apportionment]:[Invoices]])</f>
        <v>52991</v>
      </c>
      <c r="K14" s="7">
        <f>Table2[[#This Row],[
2018–19
Final
Allocation]]-Table2[[#This Row],[Total Paid]]</f>
        <v>0</v>
      </c>
      <c r="L14" s="7">
        <v>13248</v>
      </c>
      <c r="M14" s="7">
        <v>32689</v>
      </c>
      <c r="N14" s="7">
        <v>7054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">
      <c r="A15" s="3" t="s">
        <v>149</v>
      </c>
      <c r="B15" s="4" t="s">
        <v>197</v>
      </c>
      <c r="C15" s="5" t="s">
        <v>148</v>
      </c>
      <c r="D15" s="5" t="s">
        <v>151</v>
      </c>
      <c r="E15" s="5" t="s">
        <v>3</v>
      </c>
      <c r="F15" s="6" t="str">
        <f>Table2[[#This Row],[District
Code]]</f>
        <v>10132</v>
      </c>
      <c r="G15" s="2" t="s">
        <v>150</v>
      </c>
      <c r="H15" s="6" t="s">
        <v>249</v>
      </c>
      <c r="I15" s="7">
        <v>74187</v>
      </c>
      <c r="J15" s="7">
        <f>SUM(Table2[[#This Row],[1st
Apportionment]:[Invoices]])</f>
        <v>74187</v>
      </c>
      <c r="K15" s="7">
        <f>Table2[[#This Row],[
2018–19
Final
Allocation]]-Table2[[#This Row],[Total Paid]]</f>
        <v>0</v>
      </c>
      <c r="L15" s="7">
        <v>17986</v>
      </c>
      <c r="M15" s="7">
        <v>35897</v>
      </c>
      <c r="N15" s="7">
        <v>0</v>
      </c>
      <c r="O15" s="7">
        <v>7378</v>
      </c>
      <c r="P15" s="7">
        <v>12926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A16" s="3" t="s">
        <v>145</v>
      </c>
      <c r="B16" s="4" t="s">
        <v>198</v>
      </c>
      <c r="C16" s="5" t="s">
        <v>144</v>
      </c>
      <c r="D16" s="5" t="s">
        <v>146</v>
      </c>
      <c r="E16" s="5" t="s">
        <v>3</v>
      </c>
      <c r="F16" s="6" t="str">
        <f>Table2[[#This Row],[District
Code]]</f>
        <v>10157</v>
      </c>
      <c r="G16" s="2" t="s">
        <v>147</v>
      </c>
      <c r="H16" s="6" t="s">
        <v>249</v>
      </c>
      <c r="I16" s="7">
        <v>829307</v>
      </c>
      <c r="J16" s="7">
        <f>SUM(Table2[[#This Row],[1st
Apportionment]:[Invoices]])</f>
        <v>829307</v>
      </c>
      <c r="K16" s="7">
        <f>Table2[[#This Row],[
2018–19
Final
Allocation]]-Table2[[#This Row],[Total Paid]]</f>
        <v>0</v>
      </c>
      <c r="L16" s="7">
        <v>0</v>
      </c>
      <c r="M16" s="7">
        <v>207478</v>
      </c>
      <c r="N16" s="7">
        <v>146125</v>
      </c>
      <c r="O16" s="7">
        <v>182013</v>
      </c>
      <c r="P16" s="7">
        <v>171978</v>
      </c>
      <c r="Q16" s="7">
        <v>121713</v>
      </c>
      <c r="R16" s="7">
        <v>0</v>
      </c>
      <c r="S16" s="7">
        <v>0</v>
      </c>
      <c r="T16" s="7">
        <v>0</v>
      </c>
      <c r="U16" s="7">
        <v>0</v>
      </c>
    </row>
    <row r="17" spans="1:21" x14ac:dyDescent="0.2">
      <c r="A17" s="3" t="s">
        <v>141</v>
      </c>
      <c r="B17" s="4" t="s">
        <v>199</v>
      </c>
      <c r="C17" s="5" t="s">
        <v>140</v>
      </c>
      <c r="D17" s="5" t="s">
        <v>143</v>
      </c>
      <c r="E17" s="5" t="s">
        <v>3</v>
      </c>
      <c r="F17" s="6" t="str">
        <f>Table2[[#This Row],[District
Code]]</f>
        <v>10165</v>
      </c>
      <c r="G17" s="2" t="s">
        <v>142</v>
      </c>
      <c r="H17" s="6" t="s">
        <v>249</v>
      </c>
      <c r="I17" s="7">
        <v>204015</v>
      </c>
      <c r="J17" s="7">
        <f>SUM(Table2[[#This Row],[1st
Apportionment]:[Invoices]])</f>
        <v>204015</v>
      </c>
      <c r="K17" s="7">
        <f>Table2[[#This Row],[
2018–19
Final
Allocation]]-Table2[[#This Row],[Total Paid]]</f>
        <v>0</v>
      </c>
      <c r="L17" s="7">
        <v>48947</v>
      </c>
      <c r="M17" s="7">
        <v>24751</v>
      </c>
      <c r="N17" s="7">
        <v>59950</v>
      </c>
      <c r="O17" s="7">
        <v>54355</v>
      </c>
      <c r="P17" s="7">
        <v>16012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x14ac:dyDescent="0.2">
      <c r="A18" s="3" t="s">
        <v>137</v>
      </c>
      <c r="B18" s="4" t="s">
        <v>200</v>
      </c>
      <c r="C18" s="5" t="s">
        <v>136</v>
      </c>
      <c r="D18" s="5" t="s">
        <v>139</v>
      </c>
      <c r="E18" s="5" t="s">
        <v>3</v>
      </c>
      <c r="F18" s="6" t="str">
        <f>Table2[[#This Row],[District
Code]]</f>
        <v>10181</v>
      </c>
      <c r="G18" s="2" t="s">
        <v>138</v>
      </c>
      <c r="H18" s="6" t="s">
        <v>249</v>
      </c>
      <c r="I18" s="7">
        <v>37094</v>
      </c>
      <c r="J18" s="7">
        <f>SUM(Table2[[#This Row],[1st
Apportionment]:[Invoices]])</f>
        <v>37094</v>
      </c>
      <c r="K18" s="7">
        <f>Table2[[#This Row],[
2018–19
Final
Allocation]]-Table2[[#This Row],[Total Paid]]</f>
        <v>0</v>
      </c>
      <c r="L18" s="7">
        <v>0</v>
      </c>
      <c r="M18" s="7">
        <v>0</v>
      </c>
      <c r="N18" s="7">
        <v>0</v>
      </c>
      <c r="O18" s="7">
        <v>0</v>
      </c>
      <c r="P18" s="7">
        <v>15631</v>
      </c>
      <c r="Q18" s="7">
        <v>0</v>
      </c>
      <c r="R18" s="7">
        <v>0</v>
      </c>
      <c r="S18" s="7">
        <v>21463</v>
      </c>
      <c r="T18" s="7">
        <v>0</v>
      </c>
      <c r="U18" s="7">
        <v>0</v>
      </c>
    </row>
    <row r="19" spans="1:21" x14ac:dyDescent="0.2">
      <c r="A19" s="3" t="s">
        <v>131</v>
      </c>
      <c r="B19" s="4" t="s">
        <v>201</v>
      </c>
      <c r="C19" s="5" t="s">
        <v>130</v>
      </c>
      <c r="D19" s="5" t="s">
        <v>133</v>
      </c>
      <c r="E19" s="5" t="s">
        <v>3</v>
      </c>
      <c r="F19" s="6" t="str">
        <f>Table2[[#This Row],[District
Code]]</f>
        <v>10199</v>
      </c>
      <c r="G19" s="2" t="s">
        <v>135</v>
      </c>
      <c r="H19" s="6" t="s">
        <v>249</v>
      </c>
      <c r="I19" s="7">
        <v>4517474</v>
      </c>
      <c r="J19" s="7">
        <f>SUM(Table2[[#This Row],[1st
Apportionment]:[Invoices]])</f>
        <v>4517474</v>
      </c>
      <c r="K19" s="7">
        <f>Table2[[#This Row],[
2018–19
Final
Allocation]]-Table2[[#This Row],[Total Paid]]</f>
        <v>0</v>
      </c>
      <c r="L19" s="7">
        <v>0</v>
      </c>
      <c r="M19" s="7">
        <v>0</v>
      </c>
      <c r="N19" s="7">
        <v>0</v>
      </c>
      <c r="O19" s="7">
        <v>0</v>
      </c>
      <c r="P19" s="7">
        <v>1247049</v>
      </c>
      <c r="Q19" s="7">
        <v>1101226</v>
      </c>
      <c r="R19" s="7">
        <v>2169199</v>
      </c>
      <c r="S19" s="7">
        <v>0</v>
      </c>
      <c r="T19" s="7">
        <v>0</v>
      </c>
      <c r="U19" s="7">
        <v>0</v>
      </c>
    </row>
    <row r="20" spans="1:21" x14ac:dyDescent="0.2">
      <c r="A20" s="3" t="s">
        <v>131</v>
      </c>
      <c r="B20" s="4" t="s">
        <v>202</v>
      </c>
      <c r="C20" s="5" t="s">
        <v>130</v>
      </c>
      <c r="D20" s="5" t="s">
        <v>132</v>
      </c>
      <c r="E20" s="5" t="s">
        <v>3</v>
      </c>
      <c r="F20" s="6" t="str">
        <f>Table2[[#This Row],[District
Code]]</f>
        <v>64733</v>
      </c>
      <c r="G20" s="2" t="s">
        <v>134</v>
      </c>
      <c r="H20" s="6" t="s">
        <v>249</v>
      </c>
      <c r="I20" s="7">
        <v>975032</v>
      </c>
      <c r="J20" s="7">
        <f>SUM(Table2[[#This Row],[1st
Apportionment]:[Invoices]])</f>
        <v>975032</v>
      </c>
      <c r="K20" s="7">
        <f>Table2[[#This Row],[
2018–19
Final
Allocation]]-Table2[[#This Row],[Total Paid]]</f>
        <v>0</v>
      </c>
      <c r="L20" s="7">
        <v>193028</v>
      </c>
      <c r="M20" s="7">
        <v>540937</v>
      </c>
      <c r="N20" s="7">
        <v>19356</v>
      </c>
      <c r="O20" s="7">
        <v>221711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x14ac:dyDescent="0.2">
      <c r="A21" s="3" t="s">
        <v>127</v>
      </c>
      <c r="B21" s="4" t="s">
        <v>203</v>
      </c>
      <c r="C21" s="5" t="s">
        <v>126</v>
      </c>
      <c r="D21" s="5" t="s">
        <v>129</v>
      </c>
      <c r="E21" s="5" t="s">
        <v>3</v>
      </c>
      <c r="F21" s="6" t="str">
        <f>Table2[[#This Row],[District
Code]]</f>
        <v>10207</v>
      </c>
      <c r="G21" s="2" t="s">
        <v>128</v>
      </c>
      <c r="H21" s="6" t="s">
        <v>249</v>
      </c>
      <c r="I21" s="7">
        <v>325894</v>
      </c>
      <c r="J21" s="7">
        <f>SUM(Table2[[#This Row],[1st
Apportionment]:[Invoices]])</f>
        <v>325894</v>
      </c>
      <c r="K21" s="7">
        <f>Table2[[#This Row],[
2018–19
Final
Allocation]]-Table2[[#This Row],[Total Paid]]</f>
        <v>0</v>
      </c>
      <c r="L21" s="7">
        <v>47451</v>
      </c>
      <c r="M21" s="7">
        <v>169239</v>
      </c>
      <c r="N21" s="7">
        <v>109204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x14ac:dyDescent="0.2">
      <c r="A22" s="3" t="s">
        <v>123</v>
      </c>
      <c r="B22" s="4" t="s">
        <v>204</v>
      </c>
      <c r="C22" s="5" t="s">
        <v>122</v>
      </c>
      <c r="D22" s="5" t="s">
        <v>125</v>
      </c>
      <c r="E22" s="5" t="s">
        <v>3</v>
      </c>
      <c r="F22" s="6" t="str">
        <f>Table2[[#This Row],[District
Code]]</f>
        <v>10215</v>
      </c>
      <c r="G22" s="2" t="s">
        <v>124</v>
      </c>
      <c r="H22" s="6" t="s">
        <v>249</v>
      </c>
      <c r="I22" s="7">
        <v>127178</v>
      </c>
      <c r="J22" s="7">
        <f>SUM(Table2[[#This Row],[1st
Apportionment]:[Invoices]])</f>
        <v>127178</v>
      </c>
      <c r="K22" s="7">
        <f>Table2[[#This Row],[
2018–19
Final
Allocation]]-Table2[[#This Row],[Total Paid]]</f>
        <v>0</v>
      </c>
      <c r="L22" s="7">
        <v>0</v>
      </c>
      <c r="M22" s="7">
        <v>0</v>
      </c>
      <c r="N22" s="7">
        <v>0</v>
      </c>
      <c r="O22" s="7">
        <v>69150</v>
      </c>
      <c r="P22" s="7">
        <v>42503</v>
      </c>
      <c r="Q22" s="7">
        <v>15525</v>
      </c>
      <c r="R22" s="7">
        <v>0</v>
      </c>
      <c r="S22" s="7">
        <v>0</v>
      </c>
      <c r="T22" s="7">
        <v>0</v>
      </c>
      <c r="U22" s="7">
        <v>0</v>
      </c>
    </row>
    <row r="23" spans="1:21" x14ac:dyDescent="0.2">
      <c r="A23" s="3" t="s">
        <v>119</v>
      </c>
      <c r="B23" s="4" t="s">
        <v>205</v>
      </c>
      <c r="C23" s="5" t="s">
        <v>118</v>
      </c>
      <c r="D23" s="5" t="s">
        <v>121</v>
      </c>
      <c r="E23" s="5" t="s">
        <v>3</v>
      </c>
      <c r="F23" s="6" t="str">
        <f>Table2[[#This Row],[District
Code]]</f>
        <v>10223</v>
      </c>
      <c r="G23" s="2" t="s">
        <v>120</v>
      </c>
      <c r="H23" s="6" t="s">
        <v>249</v>
      </c>
      <c r="I23" s="7">
        <v>34444</v>
      </c>
      <c r="J23" s="7">
        <f>SUM(Table2[[#This Row],[1st
Apportionment]:[Invoices]])</f>
        <v>34444</v>
      </c>
      <c r="K23" s="7">
        <f>Table2[[#This Row],[
2018–19
Final
Allocation]]-Table2[[#This Row],[Total Paid]]</f>
        <v>0</v>
      </c>
      <c r="L23" s="7">
        <v>0</v>
      </c>
      <c r="M23" s="7">
        <v>5675</v>
      </c>
      <c r="N23" s="7">
        <v>9087</v>
      </c>
      <c r="O23" s="7">
        <v>19334</v>
      </c>
      <c r="P23" s="7">
        <v>348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x14ac:dyDescent="0.2">
      <c r="A24" s="3" t="s">
        <v>115</v>
      </c>
      <c r="B24" s="4" t="s">
        <v>206</v>
      </c>
      <c r="C24" s="5" t="s">
        <v>114</v>
      </c>
      <c r="D24" s="5" t="s">
        <v>117</v>
      </c>
      <c r="E24" s="5" t="s">
        <v>3</v>
      </c>
      <c r="F24" s="6" t="str">
        <f>Table2[[#This Row],[District
Code]]</f>
        <v>10231</v>
      </c>
      <c r="G24" s="2" t="s">
        <v>116</v>
      </c>
      <c r="H24" s="6" t="s">
        <v>249</v>
      </c>
      <c r="I24" s="7">
        <v>55640</v>
      </c>
      <c r="J24" s="7">
        <f>SUM(Table2[[#This Row],[1st
Apportionment]:[Invoices]])</f>
        <v>55640</v>
      </c>
      <c r="K24" s="7">
        <f>Table2[[#This Row],[
2018–19
Final
Allocation]]-Table2[[#This Row],[Total Paid]]</f>
        <v>0</v>
      </c>
      <c r="L24" s="7">
        <v>12563</v>
      </c>
      <c r="M24" s="7">
        <v>13137</v>
      </c>
      <c r="N24" s="7">
        <v>6665</v>
      </c>
      <c r="O24" s="7">
        <v>0</v>
      </c>
      <c r="P24" s="7">
        <v>8224</v>
      </c>
      <c r="Q24" s="7">
        <v>0</v>
      </c>
      <c r="R24" s="7">
        <v>15051</v>
      </c>
      <c r="S24" s="7">
        <v>0</v>
      </c>
      <c r="T24" s="7">
        <v>0</v>
      </c>
      <c r="U24" s="7">
        <v>0</v>
      </c>
    </row>
    <row r="25" spans="1:21" x14ac:dyDescent="0.2">
      <c r="A25" s="3" t="s">
        <v>111</v>
      </c>
      <c r="B25" s="4" t="s">
        <v>207</v>
      </c>
      <c r="C25" s="5" t="s">
        <v>110</v>
      </c>
      <c r="D25" s="5" t="s">
        <v>113</v>
      </c>
      <c r="E25" s="5" t="s">
        <v>3</v>
      </c>
      <c r="F25" s="6" t="str">
        <f>Table2[[#This Row],[District
Code]]</f>
        <v>10249</v>
      </c>
      <c r="G25" s="2" t="s">
        <v>112</v>
      </c>
      <c r="H25" s="6" t="s">
        <v>249</v>
      </c>
      <c r="I25" s="7">
        <v>177519</v>
      </c>
      <c r="J25" s="7">
        <f>SUM(Table2[[#This Row],[1st
Apportionment]:[Invoices]])</f>
        <v>177519</v>
      </c>
      <c r="K25" s="7">
        <f>Table2[[#This Row],[
2018–19
Final
Allocation]]-Table2[[#This Row],[Total Paid]]</f>
        <v>0</v>
      </c>
      <c r="L25" s="7">
        <v>44380</v>
      </c>
      <c r="M25" s="7">
        <v>81209</v>
      </c>
      <c r="N25" s="7">
        <v>10014</v>
      </c>
      <c r="O25" s="7">
        <v>27703</v>
      </c>
      <c r="P25" s="7">
        <v>14213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x14ac:dyDescent="0.2">
      <c r="A26" s="3" t="s">
        <v>108</v>
      </c>
      <c r="B26" s="4" t="s">
        <v>208</v>
      </c>
      <c r="C26" s="5" t="s">
        <v>107</v>
      </c>
      <c r="D26" s="5" t="s">
        <v>106</v>
      </c>
      <c r="E26" s="5" t="s">
        <v>3</v>
      </c>
      <c r="F26" s="6" t="str">
        <f>Table2[[#This Row],[District
Code]]</f>
        <v>10272</v>
      </c>
      <c r="G26" s="2" t="s">
        <v>109</v>
      </c>
      <c r="H26" s="6" t="s">
        <v>249</v>
      </c>
      <c r="I26" s="7">
        <v>458371</v>
      </c>
      <c r="J26" s="7">
        <f>SUM(Table2[[#This Row],[1st
Apportionment]:[Invoices]])</f>
        <v>458371</v>
      </c>
      <c r="K26" s="7">
        <f>Table2[[#This Row],[
2018–19
Final
Allocation]]-Table2[[#This Row],[Total Paid]]</f>
        <v>0</v>
      </c>
      <c r="L26" s="7">
        <v>114593</v>
      </c>
      <c r="M26" s="7">
        <v>187562</v>
      </c>
      <c r="N26" s="7">
        <v>114593</v>
      </c>
      <c r="O26" s="7">
        <v>41623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x14ac:dyDescent="0.2">
      <c r="A27" s="3" t="s">
        <v>103</v>
      </c>
      <c r="B27" s="4" t="s">
        <v>209</v>
      </c>
      <c r="C27" s="5" t="s">
        <v>102</v>
      </c>
      <c r="D27" s="5" t="s">
        <v>105</v>
      </c>
      <c r="E27" s="5" t="s">
        <v>3</v>
      </c>
      <c r="F27" s="6" t="str">
        <f>Table2[[#This Row],[District
Code]]</f>
        <v>10280</v>
      </c>
      <c r="G27" s="2" t="s">
        <v>104</v>
      </c>
      <c r="H27" s="6" t="s">
        <v>249</v>
      </c>
      <c r="I27" s="7">
        <v>79486</v>
      </c>
      <c r="J27" s="7">
        <f>SUM(Table2[[#This Row],[1st
Apportionment]:[Invoices]])</f>
        <v>79486</v>
      </c>
      <c r="K27" s="7">
        <f>Table2[[#This Row],[
2018–19
Final
Allocation]]-Table2[[#This Row],[Total Paid]]</f>
        <v>0</v>
      </c>
      <c r="L27" s="7">
        <v>19872</v>
      </c>
      <c r="M27" s="7">
        <v>33622</v>
      </c>
      <c r="N27" s="7">
        <v>3453</v>
      </c>
      <c r="O27" s="7">
        <v>13223</v>
      </c>
      <c r="P27" s="7">
        <v>6620</v>
      </c>
      <c r="Q27" s="7">
        <v>2696</v>
      </c>
      <c r="R27" s="7">
        <v>0</v>
      </c>
      <c r="S27" s="7">
        <v>0</v>
      </c>
      <c r="T27" s="7">
        <v>0</v>
      </c>
      <c r="U27" s="7">
        <v>0</v>
      </c>
    </row>
    <row r="28" spans="1:21" x14ac:dyDescent="0.2">
      <c r="A28" s="3" t="s">
        <v>100</v>
      </c>
      <c r="B28" s="4" t="s">
        <v>210</v>
      </c>
      <c r="C28" s="5" t="s">
        <v>99</v>
      </c>
      <c r="D28" s="5" t="s">
        <v>98</v>
      </c>
      <c r="E28" s="5" t="s">
        <v>3</v>
      </c>
      <c r="F28" s="6" t="str">
        <f>Table2[[#This Row],[District
Code]]</f>
        <v>10298</v>
      </c>
      <c r="G28" s="2" t="s">
        <v>101</v>
      </c>
      <c r="H28" s="6" t="s">
        <v>249</v>
      </c>
      <c r="I28" s="7">
        <v>50341</v>
      </c>
      <c r="J28" s="7">
        <f>SUM(Table2[[#This Row],[1st
Apportionment]:[Invoices]])</f>
        <v>50341</v>
      </c>
      <c r="K28" s="7">
        <f>Table2[[#This Row],[
2018–19
Final
Allocation]]-Table2[[#This Row],[Total Paid]]</f>
        <v>0</v>
      </c>
      <c r="L28" s="7">
        <v>0</v>
      </c>
      <c r="M28" s="7">
        <v>3620</v>
      </c>
      <c r="N28" s="7">
        <v>9461</v>
      </c>
      <c r="O28" s="7">
        <v>9509</v>
      </c>
      <c r="P28" s="7">
        <v>21880</v>
      </c>
      <c r="Q28" s="7">
        <v>5871</v>
      </c>
      <c r="R28" s="7">
        <v>0</v>
      </c>
      <c r="S28" s="7">
        <v>0</v>
      </c>
      <c r="T28" s="7">
        <v>0</v>
      </c>
      <c r="U28" s="7">
        <v>0</v>
      </c>
    </row>
    <row r="29" spans="1:21" x14ac:dyDescent="0.2">
      <c r="A29" s="3" t="s">
        <v>95</v>
      </c>
      <c r="B29" s="4" t="s">
        <v>211</v>
      </c>
      <c r="C29" s="5" t="s">
        <v>94</v>
      </c>
      <c r="D29" s="5" t="s">
        <v>97</v>
      </c>
      <c r="E29" s="5" t="s">
        <v>3</v>
      </c>
      <c r="F29" s="6" t="str">
        <f>Table2[[#This Row],[District
Code]]</f>
        <v>10306</v>
      </c>
      <c r="G29" s="2" t="s">
        <v>96</v>
      </c>
      <c r="H29" s="6" t="s">
        <v>249</v>
      </c>
      <c r="I29" s="7">
        <v>1531437</v>
      </c>
      <c r="J29" s="7">
        <f>SUM(Table2[[#This Row],[1st
Apportionment]:[Invoices]])</f>
        <v>1531437</v>
      </c>
      <c r="K29" s="7">
        <f>Table2[[#This Row],[
2018–19
Final
Allocation]]-Table2[[#This Row],[Total Paid]]</f>
        <v>0</v>
      </c>
      <c r="L29" s="7">
        <v>0</v>
      </c>
      <c r="M29" s="7">
        <v>0</v>
      </c>
      <c r="N29" s="7">
        <v>0</v>
      </c>
      <c r="O29" s="7">
        <v>0</v>
      </c>
      <c r="P29" s="7">
        <v>357283</v>
      </c>
      <c r="Q29" s="7">
        <v>479890</v>
      </c>
      <c r="R29" s="7">
        <v>694264</v>
      </c>
      <c r="S29" s="7">
        <v>0</v>
      </c>
      <c r="T29" s="7">
        <v>0</v>
      </c>
      <c r="U29" s="7">
        <v>0</v>
      </c>
    </row>
    <row r="30" spans="1:21" x14ac:dyDescent="0.2">
      <c r="A30" s="3" t="s">
        <v>91</v>
      </c>
      <c r="B30" s="4" t="s">
        <v>212</v>
      </c>
      <c r="C30" s="5" t="s">
        <v>90</v>
      </c>
      <c r="D30" s="5" t="s">
        <v>93</v>
      </c>
      <c r="E30" s="5" t="s">
        <v>3</v>
      </c>
      <c r="F30" s="6" t="str">
        <f>Table2[[#This Row],[District
Code]]</f>
        <v>10314</v>
      </c>
      <c r="G30" s="2" t="s">
        <v>92</v>
      </c>
      <c r="H30" s="6" t="s">
        <v>249</v>
      </c>
      <c r="I30" s="7">
        <v>50341</v>
      </c>
      <c r="J30" s="7">
        <f>SUM(Table2[[#This Row],[1st
Apportionment]:[Invoices]])</f>
        <v>50341</v>
      </c>
      <c r="K30" s="7">
        <f>Table2[[#This Row],[
2018–19
Final
Allocation]]-Table2[[#This Row],[Total Paid]]</f>
        <v>0</v>
      </c>
      <c r="L30" s="7">
        <v>0</v>
      </c>
      <c r="M30" s="7">
        <v>0</v>
      </c>
      <c r="N30" s="7">
        <v>20391</v>
      </c>
      <c r="O30" s="7">
        <v>0</v>
      </c>
      <c r="P30" s="7">
        <v>29950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x14ac:dyDescent="0.2">
      <c r="A31" s="3" t="s">
        <v>87</v>
      </c>
      <c r="B31" s="4" t="s">
        <v>213</v>
      </c>
      <c r="C31" s="5" t="s">
        <v>86</v>
      </c>
      <c r="D31" s="5" t="s">
        <v>88</v>
      </c>
      <c r="E31" s="5" t="s">
        <v>3</v>
      </c>
      <c r="F31" s="6" t="str">
        <f>Table2[[#This Row],[District
Code]]</f>
        <v>10330</v>
      </c>
      <c r="G31" s="2" t="s">
        <v>89</v>
      </c>
      <c r="H31" s="6" t="s">
        <v>249</v>
      </c>
      <c r="I31" s="7">
        <v>495465</v>
      </c>
      <c r="J31" s="7">
        <f>SUM(Table2[[#This Row],[1st
Apportionment]:[Invoices]])</f>
        <v>495465</v>
      </c>
      <c r="K31" s="7">
        <f>Table2[[#This Row],[
2018–19
Final
Allocation]]-Table2[[#This Row],[Total Paid]]</f>
        <v>0</v>
      </c>
      <c r="L31" s="7">
        <v>91303</v>
      </c>
      <c r="M31" s="7">
        <v>281087</v>
      </c>
      <c r="N31" s="7">
        <v>8098</v>
      </c>
      <c r="O31" s="7">
        <v>114977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x14ac:dyDescent="0.2">
      <c r="A32" s="3" t="s">
        <v>83</v>
      </c>
      <c r="B32" s="4" t="s">
        <v>214</v>
      </c>
      <c r="C32" s="5" t="s">
        <v>82</v>
      </c>
      <c r="D32" s="5" t="s">
        <v>84</v>
      </c>
      <c r="E32" s="5" t="s">
        <v>3</v>
      </c>
      <c r="F32" s="6" t="str">
        <f>Table2[[#This Row],[District
Code]]</f>
        <v>10348</v>
      </c>
      <c r="G32" s="2" t="s">
        <v>85</v>
      </c>
      <c r="H32" s="6" t="s">
        <v>249</v>
      </c>
      <c r="I32" s="7">
        <v>296749</v>
      </c>
      <c r="J32" s="7">
        <f>SUM(Table2[[#This Row],[1st
Apportionment]:[Invoices]])</f>
        <v>296749</v>
      </c>
      <c r="K32" s="7">
        <f>Table2[[#This Row],[
2018–19
Final
Allocation]]-Table2[[#This Row],[Total Paid]]</f>
        <v>0</v>
      </c>
      <c r="L32" s="7">
        <v>2693</v>
      </c>
      <c r="M32" s="7">
        <v>162990</v>
      </c>
      <c r="N32" s="7">
        <v>48111</v>
      </c>
      <c r="O32" s="7">
        <v>78647</v>
      </c>
      <c r="P32" s="7">
        <v>4308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x14ac:dyDescent="0.2">
      <c r="A33" s="3" t="s">
        <v>78</v>
      </c>
      <c r="B33" s="4" t="s">
        <v>215</v>
      </c>
      <c r="C33" s="5" t="s">
        <v>81</v>
      </c>
      <c r="D33" s="5" t="s">
        <v>80</v>
      </c>
      <c r="E33" s="5" t="s">
        <v>3</v>
      </c>
      <c r="F33" s="6" t="str">
        <f>Table2[[#This Row],[District
Code]]</f>
        <v>10355</v>
      </c>
      <c r="G33" s="2" t="s">
        <v>79</v>
      </c>
      <c r="H33" s="6" t="s">
        <v>249</v>
      </c>
      <c r="I33" s="7">
        <v>37094</v>
      </c>
      <c r="J33" s="7">
        <f>SUM(Table2[[#This Row],[1st
Apportionment]:[Invoices]])</f>
        <v>37094</v>
      </c>
      <c r="K33" s="7">
        <f>Table2[[#This Row],[
2018–19
Final
Allocation]]-Table2[[#This Row],[Total Paid]]</f>
        <v>0</v>
      </c>
      <c r="L33" s="7">
        <v>2926</v>
      </c>
      <c r="M33" s="7">
        <v>14774</v>
      </c>
      <c r="N33" s="7">
        <v>18058</v>
      </c>
      <c r="O33" s="7">
        <v>0</v>
      </c>
      <c r="P33" s="7">
        <v>1336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x14ac:dyDescent="0.2">
      <c r="A34" s="3" t="s">
        <v>75</v>
      </c>
      <c r="B34" s="4" t="s">
        <v>216</v>
      </c>
      <c r="C34" s="5" t="s">
        <v>74</v>
      </c>
      <c r="D34" s="5" t="s">
        <v>76</v>
      </c>
      <c r="E34" s="5" t="s">
        <v>3</v>
      </c>
      <c r="F34" s="6" t="str">
        <f>Table2[[#This Row],[District
Code]]</f>
        <v>10363</v>
      </c>
      <c r="G34" s="2" t="s">
        <v>77</v>
      </c>
      <c r="H34" s="6" t="s">
        <v>249</v>
      </c>
      <c r="I34" s="7">
        <v>1017425</v>
      </c>
      <c r="J34" s="7">
        <f>SUM(Table2[[#This Row],[1st
Apportionment]:[Invoices]])</f>
        <v>1017425</v>
      </c>
      <c r="K34" s="7">
        <f>Table2[[#This Row],[
2018–19
Final
Allocation]]-Table2[[#This Row],[Total Paid]]</f>
        <v>0</v>
      </c>
      <c r="L34" s="7">
        <v>0</v>
      </c>
      <c r="M34" s="7">
        <v>383498</v>
      </c>
      <c r="N34" s="7">
        <v>291015</v>
      </c>
      <c r="O34" s="7">
        <v>0</v>
      </c>
      <c r="P34" s="7">
        <v>342912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x14ac:dyDescent="0.2">
      <c r="A35" s="3" t="s">
        <v>71</v>
      </c>
      <c r="B35" s="4" t="s">
        <v>217</v>
      </c>
      <c r="C35" s="5" t="s">
        <v>70</v>
      </c>
      <c r="D35" s="5" t="s">
        <v>72</v>
      </c>
      <c r="E35" s="5" t="s">
        <v>3</v>
      </c>
      <c r="F35" s="6" t="str">
        <f>Table2[[#This Row],[District
Code]]</f>
        <v>10371</v>
      </c>
      <c r="G35" s="2" t="s">
        <v>73</v>
      </c>
      <c r="H35" s="6" t="s">
        <v>249</v>
      </c>
      <c r="I35" s="7">
        <v>1751349</v>
      </c>
      <c r="J35" s="7">
        <f>SUM(Table2[[#This Row],[1st
Apportionment]:[Invoices]])</f>
        <v>1751349</v>
      </c>
      <c r="K35" s="7">
        <f>Table2[[#This Row],[
2018–19
Final
Allocation]]-Table2[[#This Row],[Total Paid]]</f>
        <v>0</v>
      </c>
      <c r="L35" s="7">
        <v>434968</v>
      </c>
      <c r="M35" s="7">
        <v>753555</v>
      </c>
      <c r="N35" s="7">
        <v>0</v>
      </c>
      <c r="O35" s="7">
        <v>417695</v>
      </c>
      <c r="P35" s="7">
        <v>145131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x14ac:dyDescent="0.2">
      <c r="A36" s="3" t="s">
        <v>67</v>
      </c>
      <c r="B36" s="4" t="s">
        <v>218</v>
      </c>
      <c r="C36" s="5" t="s">
        <v>66</v>
      </c>
      <c r="D36" s="5" t="s">
        <v>69</v>
      </c>
      <c r="E36" s="5" t="s">
        <v>3</v>
      </c>
      <c r="F36" s="6" t="str">
        <f>Table2[[#This Row],[District
Code]]</f>
        <v>10389</v>
      </c>
      <c r="G36" s="2" t="s">
        <v>68</v>
      </c>
      <c r="H36" s="6" t="s">
        <v>249</v>
      </c>
      <c r="I36" s="7">
        <v>283501</v>
      </c>
      <c r="J36" s="7">
        <f>SUM(Table2[[#This Row],[1st
Apportionment]:[Invoices]])</f>
        <v>283501</v>
      </c>
      <c r="K36" s="7">
        <f>Table2[[#This Row],[
2018–19
Final
Allocation]]-Table2[[#This Row],[Total Paid]]</f>
        <v>0</v>
      </c>
      <c r="L36" s="7">
        <v>0</v>
      </c>
      <c r="M36" s="7">
        <v>209934</v>
      </c>
      <c r="N36" s="7">
        <v>73567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x14ac:dyDescent="0.2">
      <c r="A37" s="3" t="s">
        <v>63</v>
      </c>
      <c r="B37" s="4" t="s">
        <v>219</v>
      </c>
      <c r="C37" s="5" t="s">
        <v>62</v>
      </c>
      <c r="D37" s="5" t="s">
        <v>64</v>
      </c>
      <c r="E37" s="5" t="s">
        <v>3</v>
      </c>
      <c r="F37" s="6" t="str">
        <f>Table2[[#This Row],[District
Code]]</f>
        <v>10397</v>
      </c>
      <c r="G37" s="2" t="s">
        <v>65</v>
      </c>
      <c r="H37" s="6" t="s">
        <v>249</v>
      </c>
      <c r="I37" s="7">
        <v>712728</v>
      </c>
      <c r="J37" s="7">
        <f>SUM(Table2[[#This Row],[1st
Apportionment]:[Invoices]])</f>
        <v>712728</v>
      </c>
      <c r="K37" s="7">
        <f>Table2[[#This Row],[
2018–19
Final
Allocation]]-Table2[[#This Row],[Total Paid]]</f>
        <v>0</v>
      </c>
      <c r="L37" s="7">
        <v>0</v>
      </c>
      <c r="M37" s="7">
        <v>507990</v>
      </c>
      <c r="N37" s="7">
        <v>105534</v>
      </c>
      <c r="O37" s="7">
        <v>99204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x14ac:dyDescent="0.2">
      <c r="A38" s="3" t="s">
        <v>59</v>
      </c>
      <c r="B38" s="4" t="s">
        <v>220</v>
      </c>
      <c r="C38" s="5" t="s">
        <v>58</v>
      </c>
      <c r="D38" s="5" t="s">
        <v>61</v>
      </c>
      <c r="E38" s="5" t="s">
        <v>3</v>
      </c>
      <c r="F38" s="6" t="str">
        <f>Table2[[#This Row],[District
Code]]</f>
        <v>10405</v>
      </c>
      <c r="G38" s="2" t="s">
        <v>60</v>
      </c>
      <c r="H38" s="6" t="s">
        <v>249</v>
      </c>
      <c r="I38" s="7">
        <v>177519</v>
      </c>
      <c r="J38" s="7">
        <f>SUM(Table2[[#This Row],[1st
Apportionment]:[Invoices]])</f>
        <v>177519</v>
      </c>
      <c r="K38" s="7">
        <f>Table2[[#This Row],[
2018–19
Final
Allocation]]-Table2[[#This Row],[Total Paid]]</f>
        <v>0</v>
      </c>
      <c r="L38" s="7">
        <v>0</v>
      </c>
      <c r="M38" s="7">
        <v>50239</v>
      </c>
      <c r="N38" s="7">
        <v>21986</v>
      </c>
      <c r="O38" s="7">
        <v>23397</v>
      </c>
      <c r="P38" s="7">
        <v>24818</v>
      </c>
      <c r="Q38" s="7">
        <v>57079</v>
      </c>
      <c r="R38" s="7">
        <v>0</v>
      </c>
      <c r="S38" s="7">
        <v>0</v>
      </c>
      <c r="T38" s="7">
        <v>0</v>
      </c>
      <c r="U38" s="7">
        <v>0</v>
      </c>
    </row>
    <row r="39" spans="1:21" x14ac:dyDescent="0.2">
      <c r="A39" s="3" t="s">
        <v>55</v>
      </c>
      <c r="B39" s="4" t="s">
        <v>221</v>
      </c>
      <c r="C39" s="5" t="s">
        <v>54</v>
      </c>
      <c r="D39" s="5" t="s">
        <v>57</v>
      </c>
      <c r="E39" s="5" t="s">
        <v>3</v>
      </c>
      <c r="F39" s="6" t="str">
        <f>Table2[[#This Row],[District
Code]]</f>
        <v>10413</v>
      </c>
      <c r="G39" s="2" t="s">
        <v>56</v>
      </c>
      <c r="H39" s="6" t="s">
        <v>249</v>
      </c>
      <c r="I39" s="7">
        <v>262305</v>
      </c>
      <c r="J39" s="7">
        <f>SUM(Table2[[#This Row],[1st
Apportionment]:[Invoices]])</f>
        <v>262305</v>
      </c>
      <c r="K39" s="7">
        <f>Table2[[#This Row],[
2018–19
Final
Allocation]]-Table2[[#This Row],[Total Paid]]</f>
        <v>0</v>
      </c>
      <c r="L39" s="7">
        <v>0</v>
      </c>
      <c r="M39" s="7">
        <v>21352</v>
      </c>
      <c r="N39" s="7">
        <v>97975</v>
      </c>
      <c r="O39" s="7">
        <v>0</v>
      </c>
      <c r="P39" s="7">
        <v>0</v>
      </c>
      <c r="Q39" s="7">
        <v>0</v>
      </c>
      <c r="R39" s="7">
        <v>142978</v>
      </c>
      <c r="S39" s="7">
        <v>0</v>
      </c>
      <c r="T39" s="7">
        <v>0</v>
      </c>
      <c r="U39" s="7">
        <v>0</v>
      </c>
    </row>
    <row r="40" spans="1:21" x14ac:dyDescent="0.2">
      <c r="A40" s="3" t="s">
        <v>51</v>
      </c>
      <c r="B40" s="4" t="s">
        <v>222</v>
      </c>
      <c r="C40" s="5" t="s">
        <v>50</v>
      </c>
      <c r="D40" s="5" t="s">
        <v>53</v>
      </c>
      <c r="E40" s="5" t="s">
        <v>3</v>
      </c>
      <c r="F40" s="6" t="str">
        <f>Table2[[#This Row],[District
Code]]</f>
        <v>10421</v>
      </c>
      <c r="G40" s="2" t="s">
        <v>52</v>
      </c>
      <c r="H40" s="6" t="s">
        <v>249</v>
      </c>
      <c r="I40" s="7">
        <v>418628</v>
      </c>
      <c r="J40" s="7">
        <f>SUM(Table2[[#This Row],[1st
Apportionment]:[Invoices]])</f>
        <v>418628</v>
      </c>
      <c r="K40" s="7">
        <f>Table2[[#This Row],[
2018–19
Final
Allocation]]-Table2[[#This Row],[Total Paid]]</f>
        <v>0</v>
      </c>
      <c r="L40" s="7">
        <v>0</v>
      </c>
      <c r="M40" s="7">
        <v>0</v>
      </c>
      <c r="N40" s="7">
        <v>0</v>
      </c>
      <c r="O40" s="7">
        <v>28868</v>
      </c>
      <c r="P40" s="7">
        <v>140093</v>
      </c>
      <c r="Q40" s="7">
        <v>138377</v>
      </c>
      <c r="R40" s="7">
        <v>97326</v>
      </c>
      <c r="S40" s="7">
        <v>13964</v>
      </c>
      <c r="T40" s="7">
        <v>0</v>
      </c>
      <c r="U40" s="7">
        <v>0</v>
      </c>
    </row>
    <row r="41" spans="1:21" x14ac:dyDescent="0.2">
      <c r="A41" s="3" t="s">
        <v>48</v>
      </c>
      <c r="B41" s="4" t="s">
        <v>223</v>
      </c>
      <c r="C41" s="5" t="s">
        <v>47</v>
      </c>
      <c r="D41" s="5" t="s">
        <v>46</v>
      </c>
      <c r="E41" s="5" t="s">
        <v>3</v>
      </c>
      <c r="F41" s="6" t="str">
        <f>Table2[[#This Row],[District
Code]]</f>
        <v>10439</v>
      </c>
      <c r="G41" s="2" t="s">
        <v>49</v>
      </c>
      <c r="H41" s="6" t="s">
        <v>249</v>
      </c>
      <c r="I41" s="7">
        <v>567003</v>
      </c>
      <c r="J41" s="7">
        <f>SUM(Table2[[#This Row],[1st
Apportionment]:[Invoices]])</f>
        <v>567003</v>
      </c>
      <c r="K41" s="7">
        <f>Table2[[#This Row],[
2018–19
Final
Allocation]]-Table2[[#This Row],[Total Paid]]</f>
        <v>0</v>
      </c>
      <c r="L41" s="7">
        <v>0</v>
      </c>
      <c r="M41" s="7">
        <v>0</v>
      </c>
      <c r="N41" s="7">
        <v>0</v>
      </c>
      <c r="O41" s="7">
        <v>88087</v>
      </c>
      <c r="P41" s="7">
        <v>197726</v>
      </c>
      <c r="Q41" s="7">
        <v>130866</v>
      </c>
      <c r="R41" s="7">
        <v>150324</v>
      </c>
      <c r="S41" s="7">
        <v>0</v>
      </c>
      <c r="T41" s="7">
        <v>0</v>
      </c>
      <c r="U41" s="7">
        <v>0</v>
      </c>
    </row>
    <row r="42" spans="1:21" x14ac:dyDescent="0.2">
      <c r="A42" s="3" t="s">
        <v>43</v>
      </c>
      <c r="B42" s="4" t="s">
        <v>224</v>
      </c>
      <c r="C42" s="5" t="s">
        <v>42</v>
      </c>
      <c r="D42" s="5" t="s">
        <v>45</v>
      </c>
      <c r="E42" s="5" t="s">
        <v>3</v>
      </c>
      <c r="F42" s="6" t="str">
        <f>Table2[[#This Row],[District
Code]]</f>
        <v>10447</v>
      </c>
      <c r="G42" s="2" t="s">
        <v>44</v>
      </c>
      <c r="H42" s="6" t="s">
        <v>249</v>
      </c>
      <c r="I42" s="7">
        <v>129828</v>
      </c>
      <c r="J42" s="7">
        <f>SUM(Table2[[#This Row],[1st
Apportionment]:[Invoices]])</f>
        <v>129828</v>
      </c>
      <c r="K42" s="7">
        <f>Table2[[#This Row],[
2018–19
Final
Allocation]]-Table2[[#This Row],[Total Paid]]</f>
        <v>0</v>
      </c>
      <c r="L42" s="7">
        <v>32457</v>
      </c>
      <c r="M42" s="7">
        <v>80571</v>
      </c>
      <c r="N42" s="7">
        <v>7608</v>
      </c>
      <c r="O42" s="7">
        <v>9192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x14ac:dyDescent="0.2">
      <c r="A43" s="3" t="s">
        <v>39</v>
      </c>
      <c r="B43" s="4" t="s">
        <v>225</v>
      </c>
      <c r="C43" s="5" t="s">
        <v>38</v>
      </c>
      <c r="D43" s="5" t="s">
        <v>40</v>
      </c>
      <c r="E43" s="5" t="s">
        <v>3</v>
      </c>
      <c r="F43" s="6" t="str">
        <f>Table2[[#This Row],[District
Code]]</f>
        <v>10454</v>
      </c>
      <c r="G43" s="2" t="s">
        <v>41</v>
      </c>
      <c r="H43" s="6" t="s">
        <v>249</v>
      </c>
      <c r="I43" s="7">
        <v>143075</v>
      </c>
      <c r="J43" s="7">
        <f>SUM(Table2[[#This Row],[1st
Apportionment]:[Invoices]])</f>
        <v>143075</v>
      </c>
      <c r="K43" s="7">
        <f>Table2[[#This Row],[
2018–19
Final
Allocation]]-Table2[[#This Row],[Total Paid]]</f>
        <v>0</v>
      </c>
      <c r="L43" s="7">
        <v>0</v>
      </c>
      <c r="M43" s="7">
        <v>96121</v>
      </c>
      <c r="N43" s="7">
        <v>0</v>
      </c>
      <c r="O43" s="7">
        <v>12064</v>
      </c>
      <c r="P43" s="7">
        <v>34890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x14ac:dyDescent="0.2">
      <c r="A44" s="3" t="s">
        <v>36</v>
      </c>
      <c r="B44" s="4" t="s">
        <v>226</v>
      </c>
      <c r="C44" s="5" t="s">
        <v>35</v>
      </c>
      <c r="D44" s="5" t="s">
        <v>34</v>
      </c>
      <c r="E44" s="5" t="s">
        <v>3</v>
      </c>
      <c r="F44" s="6" t="str">
        <f>Table2[[#This Row],[District
Code]]</f>
        <v>10470</v>
      </c>
      <c r="G44" s="2" t="s">
        <v>37</v>
      </c>
      <c r="H44" s="6" t="s">
        <v>249</v>
      </c>
      <c r="I44" s="7">
        <v>31795</v>
      </c>
      <c r="J44" s="7">
        <f>SUM(Table2[[#This Row],[1st
Apportionment]:[Invoices]])</f>
        <v>31795</v>
      </c>
      <c r="K44" s="7">
        <f>Table2[[#This Row],[
2018–19
Final
Allocation]]-Table2[[#This Row],[Total Paid]]</f>
        <v>0</v>
      </c>
      <c r="L44" s="7">
        <v>7949</v>
      </c>
      <c r="M44" s="7">
        <v>9294</v>
      </c>
      <c r="N44" s="7">
        <v>0</v>
      </c>
      <c r="O44" s="7">
        <v>0</v>
      </c>
      <c r="P44" s="7">
        <v>0</v>
      </c>
      <c r="Q44" s="7">
        <v>7949</v>
      </c>
      <c r="R44" s="7">
        <v>6603</v>
      </c>
      <c r="S44" s="7">
        <v>0</v>
      </c>
      <c r="T44" s="7">
        <v>0</v>
      </c>
      <c r="U44" s="7">
        <v>0</v>
      </c>
    </row>
    <row r="45" spans="1:21" x14ac:dyDescent="0.2">
      <c r="A45" s="3" t="s">
        <v>31</v>
      </c>
      <c r="B45" s="4" t="s">
        <v>227</v>
      </c>
      <c r="C45" s="5" t="s">
        <v>30</v>
      </c>
      <c r="D45" s="5" t="s">
        <v>33</v>
      </c>
      <c r="E45" s="5" t="s">
        <v>3</v>
      </c>
      <c r="F45" s="6" t="str">
        <f>Table2[[#This Row],[District
Code]]</f>
        <v>10488</v>
      </c>
      <c r="G45" s="2" t="s">
        <v>32</v>
      </c>
      <c r="H45" s="6" t="s">
        <v>249</v>
      </c>
      <c r="I45" s="7">
        <v>143075</v>
      </c>
      <c r="J45" s="7">
        <f>SUM(Table2[[#This Row],[1st
Apportionment]:[Invoices]])</f>
        <v>143075</v>
      </c>
      <c r="K45" s="7">
        <f>Table2[[#This Row],[
2018–19
Final
Allocation]]-Table2[[#This Row],[Total Paid]]</f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35769</v>
      </c>
      <c r="R45" s="7">
        <v>80384</v>
      </c>
      <c r="S45" s="7">
        <v>26922</v>
      </c>
      <c r="T45" s="7">
        <v>0</v>
      </c>
      <c r="U45" s="7">
        <v>0</v>
      </c>
    </row>
    <row r="46" spans="1:21" x14ac:dyDescent="0.2">
      <c r="A46" s="3" t="s">
        <v>27</v>
      </c>
      <c r="B46" s="4" t="s">
        <v>228</v>
      </c>
      <c r="C46" s="5" t="s">
        <v>26</v>
      </c>
      <c r="D46" s="5" t="s">
        <v>29</v>
      </c>
      <c r="E46" s="5" t="s">
        <v>3</v>
      </c>
      <c r="F46" s="6" t="str">
        <f>Table2[[#This Row],[District
Code]]</f>
        <v>10496</v>
      </c>
      <c r="G46" s="2" t="s">
        <v>28</v>
      </c>
      <c r="H46" s="6" t="s">
        <v>249</v>
      </c>
      <c r="I46" s="7">
        <v>302048</v>
      </c>
      <c r="J46" s="7">
        <f>SUM(Table2[[#This Row],[1st
Apportionment]:[Invoices]])</f>
        <v>302048</v>
      </c>
      <c r="K46" s="7">
        <f>Table2[[#This Row],[
2018–19
Final
Allocation]]-Table2[[#This Row],[Total Paid]]</f>
        <v>0</v>
      </c>
      <c r="L46" s="7">
        <v>0</v>
      </c>
      <c r="M46" s="7">
        <v>159272</v>
      </c>
      <c r="N46" s="7">
        <v>0</v>
      </c>
      <c r="O46" s="7">
        <v>56532</v>
      </c>
      <c r="P46" s="7">
        <v>75570</v>
      </c>
      <c r="Q46" s="7">
        <v>10674</v>
      </c>
      <c r="R46" s="7">
        <v>0</v>
      </c>
      <c r="S46" s="7">
        <v>0</v>
      </c>
      <c r="T46" s="7">
        <v>0</v>
      </c>
      <c r="U46" s="7">
        <v>0</v>
      </c>
    </row>
    <row r="47" spans="1:21" x14ac:dyDescent="0.2">
      <c r="A47" s="3" t="s">
        <v>23</v>
      </c>
      <c r="B47" s="4" t="s">
        <v>229</v>
      </c>
      <c r="C47" s="5" t="s">
        <v>22</v>
      </c>
      <c r="D47" s="5" t="s">
        <v>24</v>
      </c>
      <c r="E47" s="5" t="s">
        <v>3</v>
      </c>
      <c r="F47" s="6" t="str">
        <f>Table2[[#This Row],[District
Code]]</f>
        <v>10504</v>
      </c>
      <c r="G47" s="2" t="s">
        <v>25</v>
      </c>
      <c r="H47" s="6" t="s">
        <v>249</v>
      </c>
      <c r="I47" s="7">
        <v>286151</v>
      </c>
      <c r="J47" s="7">
        <f>SUM(Table2[[#This Row],[1st
Apportionment]:[Invoices]])</f>
        <v>286151</v>
      </c>
      <c r="K47" s="7">
        <f>Table2[[#This Row],[
2018–19
Final
Allocation]]-Table2[[#This Row],[Total Paid]]</f>
        <v>0</v>
      </c>
      <c r="L47" s="7">
        <v>0</v>
      </c>
      <c r="M47" s="7">
        <v>79048</v>
      </c>
      <c r="N47" s="7">
        <v>73989</v>
      </c>
      <c r="O47" s="7">
        <v>59642</v>
      </c>
      <c r="P47" s="7">
        <v>73472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</row>
    <row r="48" spans="1:21" x14ac:dyDescent="0.2">
      <c r="A48" s="3" t="s">
        <v>19</v>
      </c>
      <c r="B48" s="4" t="s">
        <v>230</v>
      </c>
      <c r="C48" s="5" t="s">
        <v>18</v>
      </c>
      <c r="D48" s="5" t="s">
        <v>20</v>
      </c>
      <c r="E48" s="5" t="s">
        <v>3</v>
      </c>
      <c r="F48" s="6" t="str">
        <f>Table2[[#This Row],[District
Code]]</f>
        <v>10520</v>
      </c>
      <c r="G48" s="2" t="s">
        <v>21</v>
      </c>
      <c r="H48" s="6" t="s">
        <v>249</v>
      </c>
      <c r="I48" s="7">
        <v>92734</v>
      </c>
      <c r="J48" s="7">
        <f>SUM(Table2[[#This Row],[1st
Apportionment]:[Invoices]])</f>
        <v>92734</v>
      </c>
      <c r="K48" s="7">
        <f>Table2[[#This Row],[
2018–19
Final
Allocation]]-Table2[[#This Row],[Total Paid]]</f>
        <v>0</v>
      </c>
      <c r="L48" s="7">
        <v>0</v>
      </c>
      <c r="M48" s="7">
        <v>0</v>
      </c>
      <c r="N48" s="7">
        <v>0</v>
      </c>
      <c r="O48" s="7">
        <v>64180</v>
      </c>
      <c r="P48" s="7">
        <v>27683</v>
      </c>
      <c r="Q48" s="7">
        <v>0</v>
      </c>
      <c r="R48" s="7">
        <v>871</v>
      </c>
      <c r="S48" s="7">
        <v>0</v>
      </c>
      <c r="T48" s="7">
        <v>0</v>
      </c>
      <c r="U48" s="7">
        <v>0</v>
      </c>
    </row>
    <row r="49" spans="1:21" x14ac:dyDescent="0.2">
      <c r="A49" s="3" t="s">
        <v>15</v>
      </c>
      <c r="B49" s="4" t="s">
        <v>231</v>
      </c>
      <c r="C49" s="5" t="s">
        <v>14</v>
      </c>
      <c r="D49" s="5" t="s">
        <v>16</v>
      </c>
      <c r="E49" s="5" t="s">
        <v>3</v>
      </c>
      <c r="F49" s="6" t="str">
        <f>Table2[[#This Row],[District
Code]]</f>
        <v>10546</v>
      </c>
      <c r="G49" s="2" t="s">
        <v>17</v>
      </c>
      <c r="H49" s="6" t="s">
        <v>249</v>
      </c>
      <c r="I49" s="7">
        <v>606746</v>
      </c>
      <c r="J49" s="7">
        <f>SUM(Table2[[#This Row],[1st
Apportionment]:[Invoices]])</f>
        <v>606746</v>
      </c>
      <c r="K49" s="7">
        <f>Table2[[#This Row],[
2018–19
Final
Allocation]]-Table2[[#This Row],[Total Paid]]</f>
        <v>0</v>
      </c>
      <c r="L49" s="7">
        <v>43816</v>
      </c>
      <c r="M49" s="7">
        <v>302805</v>
      </c>
      <c r="N49" s="7">
        <v>99282</v>
      </c>
      <c r="O49" s="7">
        <v>143415</v>
      </c>
      <c r="P49" s="7">
        <v>17428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</row>
    <row r="50" spans="1:21" x14ac:dyDescent="0.2">
      <c r="A50" s="3" t="s">
        <v>238</v>
      </c>
      <c r="B50" s="11" t="s">
        <v>242</v>
      </c>
      <c r="C50" s="5" t="s">
        <v>240</v>
      </c>
      <c r="D50" s="5" t="s">
        <v>241</v>
      </c>
      <c r="E50" s="5" t="s">
        <v>3</v>
      </c>
      <c r="F50" s="6" t="str">
        <f>Table2[[#This Row],[District
Code]]</f>
        <v>10553</v>
      </c>
      <c r="G50" s="2" t="s">
        <v>239</v>
      </c>
      <c r="H50" s="6" t="s">
        <v>249</v>
      </c>
      <c r="I50" s="7">
        <v>26495</v>
      </c>
      <c r="J50" s="7">
        <f>SUM(Table2[[#This Row],[1st
Apportionment]:[Invoices]])</f>
        <v>26495</v>
      </c>
      <c r="K50" s="7">
        <f>Table2[[#This Row],[
2018–19
Final
Allocation]]-Table2[[#This Row],[Total Paid]]</f>
        <v>0</v>
      </c>
      <c r="L50" s="7">
        <v>6624</v>
      </c>
      <c r="M50" s="7">
        <v>6624</v>
      </c>
      <c r="N50" s="7">
        <v>0</v>
      </c>
      <c r="O50" s="7">
        <v>4919</v>
      </c>
      <c r="P50" s="7">
        <v>8328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</row>
    <row r="51" spans="1:21" x14ac:dyDescent="0.2">
      <c r="A51" s="3" t="s">
        <v>11</v>
      </c>
      <c r="B51" s="4" t="s">
        <v>232</v>
      </c>
      <c r="C51" s="5" t="s">
        <v>10</v>
      </c>
      <c r="D51" s="5" t="s">
        <v>12</v>
      </c>
      <c r="E51" s="5" t="s">
        <v>3</v>
      </c>
      <c r="F51" s="6" t="str">
        <f>Table2[[#This Row],[District
Code]]</f>
        <v>10561</v>
      </c>
      <c r="G51" s="2" t="s">
        <v>13</v>
      </c>
      <c r="H51" s="6" t="s">
        <v>249</v>
      </c>
      <c r="I51" s="7">
        <v>532558</v>
      </c>
      <c r="J51" s="7">
        <f>SUM(Table2[[#This Row],[1st
Apportionment]:[Invoices]])</f>
        <v>532558</v>
      </c>
      <c r="K51" s="7">
        <f>Table2[[#This Row],[
2018–19
Final
Allocation]]-Table2[[#This Row],[Total Paid]]</f>
        <v>0</v>
      </c>
      <c r="L51" s="7">
        <v>97745</v>
      </c>
      <c r="M51" s="7">
        <v>287604</v>
      </c>
      <c r="N51" s="7">
        <v>2595</v>
      </c>
      <c r="O51" s="7">
        <v>144614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x14ac:dyDescent="0.2">
      <c r="A52" s="3" t="s">
        <v>7</v>
      </c>
      <c r="B52" s="4" t="s">
        <v>233</v>
      </c>
      <c r="C52" s="5" t="s">
        <v>6</v>
      </c>
      <c r="D52" s="5" t="s">
        <v>8</v>
      </c>
      <c r="E52" s="5" t="s">
        <v>3</v>
      </c>
      <c r="F52" s="6" t="str">
        <f>Table2[[#This Row],[District
Code]]</f>
        <v>10579</v>
      </c>
      <c r="G52" s="2" t="s">
        <v>9</v>
      </c>
      <c r="H52" s="6" t="s">
        <v>249</v>
      </c>
      <c r="I52" s="7">
        <v>143075</v>
      </c>
      <c r="J52" s="7">
        <f>SUM(Table2[[#This Row],[1st
Apportionment]:[Invoices]])</f>
        <v>143075</v>
      </c>
      <c r="K52" s="7">
        <f>Table2[[#This Row],[
2018–19
Final
Allocation]]-Table2[[#This Row],[Total Paid]]</f>
        <v>0</v>
      </c>
      <c r="L52" s="7">
        <v>14267</v>
      </c>
      <c r="M52" s="7">
        <v>92283</v>
      </c>
      <c r="N52" s="7">
        <v>36525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 x14ac:dyDescent="0.2">
      <c r="A53" s="3" t="s">
        <v>2</v>
      </c>
      <c r="B53" s="4" t="s">
        <v>234</v>
      </c>
      <c r="C53" s="5" t="s">
        <v>1</v>
      </c>
      <c r="D53" s="5" t="s">
        <v>5</v>
      </c>
      <c r="E53" s="5" t="s">
        <v>3</v>
      </c>
      <c r="F53" s="6" t="str">
        <f>Table2[[#This Row],[District
Code]]</f>
        <v>10587</v>
      </c>
      <c r="G53" s="2" t="s">
        <v>4</v>
      </c>
      <c r="H53" s="6" t="s">
        <v>249</v>
      </c>
      <c r="I53" s="7">
        <v>129828</v>
      </c>
      <c r="J53" s="7">
        <f>SUM(Table2[[#This Row],[1st
Apportionment]:[Invoices]])</f>
        <v>129828</v>
      </c>
      <c r="K53" s="7">
        <f>Table2[[#This Row],[
2018–19
Final
Allocation]]-Table2[[#This Row],[Total Paid]]</f>
        <v>0</v>
      </c>
      <c r="L53" s="7">
        <v>0</v>
      </c>
      <c r="M53" s="7">
        <v>0</v>
      </c>
      <c r="N53" s="7">
        <v>41334</v>
      </c>
      <c r="O53" s="7">
        <v>0</v>
      </c>
      <c r="P53" s="7">
        <v>0</v>
      </c>
      <c r="Q53" s="7">
        <v>0</v>
      </c>
      <c r="R53" s="7">
        <v>88494</v>
      </c>
      <c r="S53" s="7">
        <v>0</v>
      </c>
      <c r="T53" s="7">
        <v>0</v>
      </c>
      <c r="U53" s="7">
        <v>0</v>
      </c>
    </row>
    <row r="54" spans="1:21" ht="15.75" x14ac:dyDescent="0.25">
      <c r="A54" s="14" t="s">
        <v>237</v>
      </c>
      <c r="B54" s="15"/>
      <c r="C54" s="16"/>
      <c r="D54" s="16"/>
      <c r="E54" s="16"/>
      <c r="F54" s="16"/>
      <c r="G54" s="17"/>
      <c r="H54" s="17"/>
      <c r="I54" s="18">
        <f>SUBTOTAL(109,Table2[
2018–19
Final
Allocation])</f>
        <v>20690290</v>
      </c>
      <c r="J54" s="19">
        <f>SUBTOTAL(109,Table2[Total Paid])</f>
        <v>20690290</v>
      </c>
      <c r="K54" s="19">
        <f>SUBTOTAL(109,Table2[Balance
Remaining])</f>
        <v>0</v>
      </c>
      <c r="L54" s="19">
        <f>SUBTOTAL(109,Table2[1st
Apportionment])</f>
        <v>1401546</v>
      </c>
      <c r="M54" s="19">
        <f>SUBTOTAL(109,Table2[2nd
Apportionment])</f>
        <v>5870001</v>
      </c>
      <c r="N54" s="19">
        <f>SUBTOTAL(109,Table2[3rd
Apportionment])</f>
        <v>2120953</v>
      </c>
      <c r="O54" s="19">
        <f>SUBTOTAL(109,Table2[4th
Apportionment])</f>
        <v>2026081</v>
      </c>
      <c r="P54" s="19">
        <f>SUBTOTAL(109,Table2[5th
Apportionment])</f>
        <v>3252068</v>
      </c>
      <c r="Q54" s="19">
        <f>SUBTOTAL(109,Table2[6th
Apportionment])</f>
        <v>2345040</v>
      </c>
      <c r="R54" s="19">
        <f>SUBTOTAL(109,Table2[7th
Apportionment])</f>
        <v>3548759</v>
      </c>
      <c r="S54" s="19">
        <f>SUBTOTAL(109,Table2[8th
Apportionment])</f>
        <v>62349</v>
      </c>
      <c r="T54" s="19">
        <f>SUBTOTAL(109,Table2[9th
Apportionment])</f>
        <v>63493</v>
      </c>
      <c r="U54" s="18">
        <f>SUBTOTAL(109,Table2[Invoices])</f>
        <v>0</v>
      </c>
    </row>
    <row r="55" spans="1:21" x14ac:dyDescent="0.2">
      <c r="A55" s="4" t="s">
        <v>0</v>
      </c>
    </row>
    <row r="56" spans="1:21" x14ac:dyDescent="0.2">
      <c r="A56" s="4" t="s">
        <v>236</v>
      </c>
    </row>
    <row r="57" spans="1:21" x14ac:dyDescent="0.2">
      <c r="A57" s="9" t="s">
        <v>263</v>
      </c>
    </row>
  </sheetData>
  <pageMargins left="0.7" right="0.7" top="0.75" bottom="0.75" header="0.3" footer="0.3"/>
  <pageSetup scale="44" fitToHeight="0" orientation="landscape" r:id="rId1"/>
  <headerFooter>
    <oddFooter>&amp;C&amp;"Arial,Regular"&amp;12&amp;P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 Title I, Pt D Alloc 9th</vt:lpstr>
      <vt:lpstr>'2018-19 Title I, Pt D Alloc 9th'!Print_Titles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Ent-18: Title I, Part D (CA Dept of Education)</dc:title>
  <dc:subject>Title I, Part D, entitlements for fiscal year 2018-19.</dc:subject>
  <dc:creator/>
  <cp:keywords/>
  <cp:lastModifiedBy/>
  <dcterms:created xsi:type="dcterms:W3CDTF">2023-12-18T17:40:43Z</dcterms:created>
  <dcterms:modified xsi:type="dcterms:W3CDTF">2023-12-18T17:41:03Z</dcterms:modified>
</cp:coreProperties>
</file>