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<sst xmlns="http://schemas.openxmlformats.org/spreadsheetml/2006/main" count="80" uniqueCount="62">
  <si>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</si>
  <si>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</si>
  <si>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</si>
  <si>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</si>
  <si>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</si>
  <si>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</si>
  <si>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</si>
  <si>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</si>
  <si>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</si>
  <si>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</si>
  <si>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</si>
  <si>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</si>
  <si>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</si>
  <si>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</si>
  <si>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</si>
  <si>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</si>
  <si>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</si>
  <si>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</si>
  <si>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</si>
  <si>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</si>
  <si>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</si>
  <si>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</si>
  <si>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</si>
  <si>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</si>
  <si>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</si>
  <si>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</si>
  <si>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</si>
  <si>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</si>
  <si>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</si>
  <si>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</si>
  <si>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</si>
  <si>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</si>
  <si>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</si>
  <si>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</si>
  <si>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</si>
  <si>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</si>
  <si>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</si>
  <si>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</si>
  <si>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</si>
  <si>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</si>
  <si>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</si>
  <si>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</si>
  <si>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</si>
  <si>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</si>
  <si>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</si>
  <si>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</si>
  <si>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</si>
  <si>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</si>
  <si>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</si>
  <si>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</si>
  <si>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</si>
  <si>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</si>
  <si>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</si>
  <si>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</si>
  <si>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</si>
  <si>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</si>
  <si>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</si>
  <si>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Film and Theater Charter High School</t>
  </si>
  <si>
    <t xml:space="preserve">Fiscal YTD </t>
  </si>
  <si>
    <t>7/1/09 - 12/31/09</t>
  </si>
  <si>
    <t>Attachment 14</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</si>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</sst>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7">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165"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3" fontId="7" fillId="0" borderId="0" xfId="0" applyNumberFormat="1" applyFont="1" applyFill="1" applyAlignment="1">
      <alignment horizontal="right"/>
    </xf>
    <xf numFmtId="0" fontId="8" fillId="0" borderId="0" xfId="0" applyFont="1" applyAlignment="1">
      <alignment horizontal="left"/>
    </xf>
    <xf numFmtId="3" fontId="8" fillId="0" borderId="0" xfId="0" applyNumberFormat="1" applyFont="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3" fontId="8" fillId="0" borderId="0" xfId="0" applyNumberFormat="1" applyFont="1" applyAlignment="1">
      <alignment horizontal="right"/>
    </xf>
    <xf numFmtId="0" fontId="26"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J15">
      <selection activeCell="O47" sqref="O47"/>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8" width="10.7109375" style="2"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4" t="s">
        <v>57</v>
      </c>
      <c r="C2" s="34"/>
      <c r="D2" s="34"/>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21" t="s">
        <v>10</v>
      </c>
      <c r="E6" s="21" t="s">
        <v>10</v>
      </c>
      <c r="F6" s="21" t="s">
        <v>10</v>
      </c>
      <c r="G6" s="21" t="s">
        <v>10</v>
      </c>
      <c r="H6" s="21" t="s">
        <v>10</v>
      </c>
      <c r="I6" s="21" t="s">
        <v>10</v>
      </c>
      <c r="J6" s="21" t="s">
        <v>10</v>
      </c>
      <c r="K6" s="21" t="s">
        <v>10</v>
      </c>
      <c r="L6" s="21" t="s">
        <v>10</v>
      </c>
      <c r="M6" s="21" t="s">
        <v>11</v>
      </c>
      <c r="N6" s="21" t="s">
        <v>11</v>
      </c>
      <c r="O6" s="21" t="s">
        <v>11</v>
      </c>
      <c r="P6" s="21" t="s">
        <v>11</v>
      </c>
      <c r="Q6" s="21" t="s">
        <v>11</v>
      </c>
      <c r="R6" s="21" t="s">
        <v>11</v>
      </c>
    </row>
    <row r="7" ht="4.5" customHeight="1">
      <c r="E7" s="21"/>
    </row>
    <row r="8" spans="2:18" ht="12.75">
      <c r="B8" s="1" t="s">
        <v>21</v>
      </c>
      <c r="C8" s="35">
        <f>D8</f>
        <v>50500</v>
      </c>
      <c r="D8" s="20">
        <v>50500</v>
      </c>
      <c r="E8" s="5">
        <f>D44</f>
        <v>183910.5904</v>
      </c>
      <c r="F8" s="5">
        <f>E44</f>
        <v>106123.06667832314</v>
      </c>
      <c r="G8" s="5">
        <f aca="true" t="shared" si="0" ref="G8:R8">F44</f>
        <v>113852.34839999999</v>
      </c>
      <c r="H8" s="5">
        <f t="shared" si="0"/>
        <v>85559.60559999998</v>
      </c>
      <c r="I8" s="5">
        <f t="shared" si="0"/>
        <v>21537.41279999999</v>
      </c>
      <c r="J8" s="5">
        <f>I44</f>
        <v>14328.29999999996</v>
      </c>
      <c r="K8" s="5">
        <f t="shared" si="0"/>
        <v>3446.167199999938</v>
      </c>
      <c r="L8" s="5">
        <f t="shared" si="0"/>
        <v>9169.455633333273</v>
      </c>
      <c r="M8" s="5">
        <f t="shared" si="0"/>
        <v>-104439.7792966082</v>
      </c>
      <c r="N8" s="5">
        <f t="shared" si="0"/>
        <v>-139118.3863299415</v>
      </c>
      <c r="O8" s="5">
        <f t="shared" si="0"/>
        <v>-169334.45703598438</v>
      </c>
      <c r="P8" s="5">
        <f t="shared" si="0"/>
        <v>-238482.0288420497</v>
      </c>
      <c r="Q8" s="5">
        <f t="shared" si="0"/>
        <v>-343186.0933420497</v>
      </c>
      <c r="R8" s="5">
        <f t="shared" si="0"/>
        <v>-243790.97575261485</v>
      </c>
    </row>
    <row r="9" ht="4.5" customHeight="1"/>
    <row r="10" spans="2:15" ht="12.75">
      <c r="B10" s="1" t="s">
        <v>0</v>
      </c>
      <c r="K10" s="5"/>
      <c r="L10" s="5"/>
      <c r="M10" s="5"/>
      <c r="N10" s="5"/>
      <c r="O10" s="5"/>
    </row>
    <row r="11" spans="2:19" ht="12.75" hidden="1" outlineLevel="1">
      <c r="B11" s="3" t="s">
        <v>49</v>
      </c>
      <c r="C11" s="20">
        <f>SUM(D11:I11)</f>
        <v>251750.59</v>
      </c>
      <c r="D11" s="20">
        <v>0</v>
      </c>
      <c r="E11" s="20">
        <v>46648.92</v>
      </c>
      <c r="F11" s="20">
        <v>21391.78</v>
      </c>
      <c r="G11" s="20">
        <v>61236.63</v>
      </c>
      <c r="H11" s="20">
        <v>61236.63</v>
      </c>
      <c r="I11" s="20">
        <v>61236.63</v>
      </c>
      <c r="J11" s="20">
        <v>61236.63</v>
      </c>
      <c r="K11" s="20">
        <v>61236.63</v>
      </c>
      <c r="L11" s="20">
        <v>65639.83</v>
      </c>
      <c r="M11" s="20">
        <v>65639.83</v>
      </c>
      <c r="N11" s="20">
        <v>65639.83</v>
      </c>
      <c r="O11" s="20">
        <v>65639.83</v>
      </c>
      <c r="P11" s="20">
        <v>65639.83</v>
      </c>
      <c r="Q11" s="20">
        <v>35121.15</v>
      </c>
      <c r="R11" s="20">
        <v>35121.15</v>
      </c>
      <c r="S11" s="5">
        <f>SUM(D11:R11)</f>
        <v>772665.3000000003</v>
      </c>
    </row>
    <row r="12" spans="2:26" ht="12.75" hidden="1" outlineLevel="1">
      <c r="B12" s="3" t="s">
        <v>51</v>
      </c>
      <c r="C12" s="20">
        <f aca="true" t="shared" si="1" ref="C12:C42">SUM(D12:I12)</f>
        <v>-27802.20590939292</v>
      </c>
      <c r="D12" s="20">
        <v>0</v>
      </c>
      <c r="E12" s="20">
        <v>-27802.20590939292</v>
      </c>
      <c r="F12" s="20">
        <v>0</v>
      </c>
      <c r="G12" s="20">
        <v>0</v>
      </c>
      <c r="H12" s="20">
        <v>0</v>
      </c>
      <c r="I12" s="20">
        <v>0</v>
      </c>
      <c r="J12" s="20">
        <v>0</v>
      </c>
      <c r="K12" s="20">
        <v>0</v>
      </c>
      <c r="L12" s="20">
        <v>-64581.022186472765</v>
      </c>
      <c r="M12" s="20">
        <v>0</v>
      </c>
      <c r="N12" s="20">
        <v>-21912.695788092053</v>
      </c>
      <c r="O12" s="20">
        <v>-32290.51172666074</v>
      </c>
      <c r="P12" s="20">
        <v>-65639.83</v>
      </c>
      <c r="Q12" s="36">
        <v>0</v>
      </c>
      <c r="R12" s="36">
        <v>0</v>
      </c>
      <c r="S12" s="5">
        <f>SUM(D12:R12)</f>
        <v>-212226.26561061852</v>
      </c>
      <c r="V12" s="35"/>
      <c r="W12" s="35"/>
      <c r="X12" s="35"/>
      <c r="Y12" s="35"/>
      <c r="Z12" s="35"/>
    </row>
    <row r="13" spans="2:26" ht="12.75" hidden="1" outlineLevel="1">
      <c r="B13" s="3" t="s">
        <v>52</v>
      </c>
      <c r="C13" s="20">
        <f t="shared" si="1"/>
        <v>175851.9459093929</v>
      </c>
      <c r="D13" s="20">
        <v>148049.74</v>
      </c>
      <c r="E13" s="20">
        <v>0</v>
      </c>
      <c r="F13" s="20">
        <f>-E12</f>
        <v>27802.20590939292</v>
      </c>
      <c r="G13" s="20">
        <v>0</v>
      </c>
      <c r="H13" s="20">
        <v>0</v>
      </c>
      <c r="I13" s="20">
        <v>0</v>
      </c>
      <c r="J13" s="20">
        <v>0</v>
      </c>
      <c r="K13" s="20">
        <v>0</v>
      </c>
      <c r="L13" s="20">
        <v>0</v>
      </c>
      <c r="M13" s="20">
        <v>0</v>
      </c>
      <c r="N13" s="20">
        <v>0</v>
      </c>
      <c r="O13" s="20">
        <v>0</v>
      </c>
      <c r="P13" s="20">
        <v>0</v>
      </c>
      <c r="Q13" s="20">
        <f>+(-SUM(L12:P12)*0.7)</f>
        <v>129096.8417908579</v>
      </c>
      <c r="R13" s="20">
        <f>+(-SUM(L12:P12)*0.3)</f>
        <v>55327.21791036767</v>
      </c>
      <c r="S13" s="5">
        <f>SUM(D13:R13)</f>
        <v>360276.00561061845</v>
      </c>
      <c r="V13" s="35"/>
      <c r="W13" s="35"/>
      <c r="X13" s="35"/>
      <c r="Y13" s="35"/>
      <c r="Z13" s="35"/>
    </row>
    <row r="14" spans="2:26" ht="12.75" hidden="1" outlineLevel="1">
      <c r="B14" s="3" t="s">
        <v>53</v>
      </c>
      <c r="C14" s="20">
        <f t="shared" si="1"/>
        <v>0</v>
      </c>
      <c r="D14" s="20">
        <v>0</v>
      </c>
      <c r="E14" s="20">
        <v>0</v>
      </c>
      <c r="F14" s="20">
        <v>0</v>
      </c>
      <c r="G14" s="20">
        <v>0</v>
      </c>
      <c r="H14" s="20">
        <v>0</v>
      </c>
      <c r="I14" s="20">
        <v>0</v>
      </c>
      <c r="J14" s="20">
        <v>0</v>
      </c>
      <c r="K14" s="20">
        <v>0</v>
      </c>
      <c r="L14" s="20">
        <v>0</v>
      </c>
      <c r="M14" s="20">
        <v>0</v>
      </c>
      <c r="N14" s="20">
        <v>0</v>
      </c>
      <c r="O14" s="20">
        <v>0</v>
      </c>
      <c r="P14" s="20">
        <v>0</v>
      </c>
      <c r="Q14" s="20">
        <v>0</v>
      </c>
      <c r="R14" s="20">
        <v>0</v>
      </c>
      <c r="S14" s="5">
        <f>SUM(D14:R14)</f>
        <v>0</v>
      </c>
      <c r="U14" s="35"/>
      <c r="V14" s="35"/>
      <c r="W14" s="35"/>
      <c r="X14" s="35"/>
      <c r="Y14" s="35"/>
      <c r="Z14" s="35"/>
    </row>
    <row r="15" spans="2:19" ht="12.75" collapsed="1">
      <c r="B15" s="33" t="s">
        <v>54</v>
      </c>
      <c r="C15" s="5">
        <f t="shared" si="1"/>
        <v>399800.32999999996</v>
      </c>
      <c r="D15" s="5">
        <f>SUM(D11:D14)</f>
        <v>148049.74</v>
      </c>
      <c r="E15" s="5">
        <f>SUM(E11:E14)</f>
        <v>18846.714090607078</v>
      </c>
      <c r="F15" s="5">
        <f aca="true" t="shared" si="2" ref="F15:S15">SUM(F11:F14)</f>
        <v>49193.98590939292</v>
      </c>
      <c r="G15" s="5">
        <f t="shared" si="2"/>
        <v>61236.63</v>
      </c>
      <c r="H15" s="5">
        <f t="shared" si="2"/>
        <v>61236.63</v>
      </c>
      <c r="I15" s="5">
        <f t="shared" si="2"/>
        <v>61236.63</v>
      </c>
      <c r="J15" s="5">
        <f t="shared" si="2"/>
        <v>61236.63</v>
      </c>
      <c r="K15" s="5">
        <f t="shared" si="2"/>
        <v>61236.63</v>
      </c>
      <c r="L15" s="5">
        <f t="shared" si="2"/>
        <v>1058.8078135272517</v>
      </c>
      <c r="M15" s="5">
        <f t="shared" si="2"/>
        <v>65639.83000000002</v>
      </c>
      <c r="N15" s="5">
        <f t="shared" si="2"/>
        <v>43727.13421190796</v>
      </c>
      <c r="O15" s="5">
        <f t="shared" si="2"/>
        <v>33349.318273339275</v>
      </c>
      <c r="P15" s="5">
        <f t="shared" si="2"/>
        <v>0</v>
      </c>
      <c r="Q15" s="5">
        <f t="shared" si="2"/>
        <v>164217.9917908579</v>
      </c>
      <c r="R15" s="5">
        <f t="shared" si="2"/>
        <v>90448.36791036767</v>
      </c>
      <c r="S15" s="5">
        <f t="shared" si="2"/>
        <v>920715.0400000003</v>
      </c>
    </row>
    <row r="16" spans="2:19" ht="12.75" hidden="1" outlineLevel="1">
      <c r="B16" s="3" t="s">
        <v>50</v>
      </c>
      <c r="C16" s="39">
        <f t="shared" si="1"/>
        <v>43086.130000000005</v>
      </c>
      <c r="D16" s="39">
        <v>0</v>
      </c>
      <c r="E16" s="39">
        <v>6563.16</v>
      </c>
      <c r="F16" s="39">
        <v>5081.74</v>
      </c>
      <c r="G16" s="39">
        <v>10480.41</v>
      </c>
      <c r="H16" s="39">
        <v>10480.41</v>
      </c>
      <c r="I16" s="39">
        <v>10480.41</v>
      </c>
      <c r="J16" s="39">
        <v>10480.41</v>
      </c>
      <c r="K16" s="39">
        <v>10480.41</v>
      </c>
      <c r="L16" s="39">
        <v>17106.81</v>
      </c>
      <c r="M16" s="39">
        <v>17106.81</v>
      </c>
      <c r="N16" s="39">
        <v>17106.81</v>
      </c>
      <c r="O16" s="39">
        <v>17106.81</v>
      </c>
      <c r="P16" s="39">
        <v>17106.81</v>
      </c>
      <c r="Q16" s="39">
        <v>7479.05</v>
      </c>
      <c r="R16" s="39">
        <v>7479.05</v>
      </c>
      <c r="S16" s="5">
        <f>SUM(D16:R16)</f>
        <v>164539.09999999998</v>
      </c>
    </row>
    <row r="17" spans="2:19" ht="12.75" hidden="1" outlineLevel="1">
      <c r="B17" s="3" t="s">
        <v>51</v>
      </c>
      <c r="C17" s="39">
        <f t="shared" si="1"/>
        <v>-3911.5659212751602</v>
      </c>
      <c r="D17" s="39">
        <v>0</v>
      </c>
      <c r="E17" s="39">
        <v>-3911.5659212751602</v>
      </c>
      <c r="F17" s="39">
        <v>0</v>
      </c>
      <c r="G17" s="39">
        <v>0</v>
      </c>
      <c r="H17" s="39">
        <v>0</v>
      </c>
      <c r="I17" s="39">
        <v>0</v>
      </c>
      <c r="J17" s="39">
        <v>0</v>
      </c>
      <c r="K17" s="39">
        <v>0</v>
      </c>
      <c r="L17" s="39">
        <v>-16830.867419214428</v>
      </c>
      <c r="M17" s="39">
        <v>0</v>
      </c>
      <c r="N17" s="39">
        <v>-5710.805823761135</v>
      </c>
      <c r="O17" s="39">
        <v>-8415.433874687931</v>
      </c>
      <c r="P17" s="39">
        <v>-17106.81</v>
      </c>
      <c r="Q17" s="40">
        <f>-Q16</f>
        <v>-7479.05</v>
      </c>
      <c r="R17" s="40">
        <f>-R16</f>
        <v>-7479.05</v>
      </c>
      <c r="S17" s="5">
        <f>SUM(D17:R17)</f>
        <v>-66933.58303893865</v>
      </c>
    </row>
    <row r="18" spans="2:19" ht="12.75" hidden="1" outlineLevel="1">
      <c r="B18" s="3" t="s">
        <v>52</v>
      </c>
      <c r="C18" s="39">
        <f t="shared" si="1"/>
        <v>19052.56592127516</v>
      </c>
      <c r="D18" s="39">
        <v>15141</v>
      </c>
      <c r="E18" s="39">
        <v>0</v>
      </c>
      <c r="F18" s="39">
        <f>-E17</f>
        <v>3911.5659212751602</v>
      </c>
      <c r="G18" s="39">
        <v>0</v>
      </c>
      <c r="H18" s="39">
        <v>0</v>
      </c>
      <c r="I18" s="39">
        <v>0</v>
      </c>
      <c r="J18" s="39">
        <v>0</v>
      </c>
      <c r="K18" s="39">
        <v>0</v>
      </c>
      <c r="L18" s="39">
        <v>0</v>
      </c>
      <c r="M18" s="39">
        <v>0</v>
      </c>
      <c r="N18" s="39">
        <v>0</v>
      </c>
      <c r="O18" s="39">
        <v>0</v>
      </c>
      <c r="P18" s="39">
        <v>0</v>
      </c>
      <c r="Q18" s="39">
        <f>+(-SUM(L17:P17)*0.7)</f>
        <v>33644.741982364445</v>
      </c>
      <c r="R18" s="39">
        <f>+(-SUM(L17:P17)*0.3)</f>
        <v>14419.175135299047</v>
      </c>
      <c r="S18" s="5">
        <f>SUM(D18:R18)</f>
        <v>67116.48303893866</v>
      </c>
    </row>
    <row r="19" spans="2:19" ht="12.75" hidden="1" outlineLevel="1">
      <c r="B19" s="3" t="s">
        <v>53</v>
      </c>
      <c r="C19" s="39">
        <f t="shared" si="1"/>
        <v>0</v>
      </c>
      <c r="D19" s="39">
        <v>0</v>
      </c>
      <c r="E19" s="39">
        <v>0</v>
      </c>
      <c r="F19" s="39">
        <v>0</v>
      </c>
      <c r="G19" s="39">
        <v>0</v>
      </c>
      <c r="H19" s="39">
        <v>0</v>
      </c>
      <c r="I19" s="39">
        <v>0</v>
      </c>
      <c r="J19" s="39">
        <v>0</v>
      </c>
      <c r="K19" s="39">
        <v>0</v>
      </c>
      <c r="L19" s="39">
        <v>0</v>
      </c>
      <c r="M19" s="39">
        <v>0</v>
      </c>
      <c r="N19" s="39">
        <v>0</v>
      </c>
      <c r="O19" s="39">
        <v>0</v>
      </c>
      <c r="P19" s="39">
        <v>0</v>
      </c>
      <c r="Q19" s="39">
        <v>0</v>
      </c>
      <c r="R19" s="39">
        <v>0</v>
      </c>
      <c r="S19" s="5">
        <f>SUM(D19:R19)</f>
        <v>0</v>
      </c>
    </row>
    <row r="20" spans="2:19" ht="12.75" collapsed="1">
      <c r="B20" s="33" t="s">
        <v>25</v>
      </c>
      <c r="C20" s="5">
        <f t="shared" si="1"/>
        <v>58227.130000000005</v>
      </c>
      <c r="D20" s="5">
        <f>SUM(D16:D19)</f>
        <v>15141</v>
      </c>
      <c r="E20" s="5">
        <f>SUM(E16:E19)</f>
        <v>2651.5940787248396</v>
      </c>
      <c r="F20" s="5">
        <f aca="true" t="shared" si="3" ref="F20:S20">SUM(F16:F19)</f>
        <v>8993.305921275161</v>
      </c>
      <c r="G20" s="5">
        <f t="shared" si="3"/>
        <v>10480.41</v>
      </c>
      <c r="H20" s="5">
        <f t="shared" si="3"/>
        <v>10480.41</v>
      </c>
      <c r="I20" s="5">
        <f t="shared" si="3"/>
        <v>10480.41</v>
      </c>
      <c r="J20" s="5">
        <f t="shared" si="3"/>
        <v>10480.41</v>
      </c>
      <c r="K20" s="5">
        <f t="shared" si="3"/>
        <v>10480.41</v>
      </c>
      <c r="L20" s="5">
        <f t="shared" si="3"/>
        <v>275.9425807855696</v>
      </c>
      <c r="M20" s="5">
        <f t="shared" si="3"/>
        <v>17106.809999999998</v>
      </c>
      <c r="N20" s="5">
        <f t="shared" si="3"/>
        <v>11396.004176238863</v>
      </c>
      <c r="O20" s="5">
        <f t="shared" si="3"/>
        <v>8691.376125312067</v>
      </c>
      <c r="P20" s="5">
        <f t="shared" si="3"/>
        <v>0</v>
      </c>
      <c r="Q20" s="5">
        <f t="shared" si="3"/>
        <v>33644.741982364445</v>
      </c>
      <c r="R20" s="5">
        <f t="shared" si="3"/>
        <v>14419.175135299047</v>
      </c>
      <c r="S20" s="5">
        <f t="shared" si="3"/>
        <v>164722</v>
      </c>
    </row>
    <row r="21" spans="2:19" ht="12.75">
      <c r="B21" s="37" t="s">
        <v>56</v>
      </c>
      <c r="C21" s="41">
        <f t="shared" si="1"/>
        <v>13735.83</v>
      </c>
      <c r="D21" s="41">
        <v>2577</v>
      </c>
      <c r="E21" s="41">
        <v>732.38450899122</v>
      </c>
      <c r="F21" s="41">
        <v>2283.5154910087804</v>
      </c>
      <c r="G21" s="41">
        <v>2714.31</v>
      </c>
      <c r="H21" s="41">
        <v>2714.31</v>
      </c>
      <c r="I21" s="41">
        <v>2714.31</v>
      </c>
      <c r="J21" s="41">
        <v>2714.31</v>
      </c>
      <c r="K21" s="41">
        <v>2714.31</v>
      </c>
      <c r="L21" s="41">
        <v>43.331709079020975</v>
      </c>
      <c r="M21" s="41">
        <v>2686.31</v>
      </c>
      <c r="N21" s="41">
        <v>1789.532939143664</v>
      </c>
      <c r="O21" s="41">
        <v>1364.8208286166189</v>
      </c>
      <c r="P21" s="41">
        <v>0</v>
      </c>
      <c r="Q21" s="41">
        <v>5283.288166212484</v>
      </c>
      <c r="R21" s="41">
        <v>2264.2663569482074</v>
      </c>
      <c r="S21" s="38">
        <f>SUM(D21:R21)</f>
        <v>32595.999999999996</v>
      </c>
    </row>
    <row r="22" spans="2:19" ht="12.75">
      <c r="B22" s="16" t="s">
        <v>55</v>
      </c>
      <c r="C22" s="7">
        <f t="shared" si="1"/>
        <v>471763.2899999999</v>
      </c>
      <c r="D22" s="7">
        <f>SUM(D15,D20:D21)</f>
        <v>165767.74</v>
      </c>
      <c r="E22" s="7">
        <f>SUM(E15,E20:E21)</f>
        <v>22230.69267832314</v>
      </c>
      <c r="F22" s="7">
        <f aca="true" t="shared" si="4" ref="F22:R22">SUM(F15,F20:F21)</f>
        <v>60470.80732167686</v>
      </c>
      <c r="G22" s="7">
        <f t="shared" si="4"/>
        <v>74431.34999999999</v>
      </c>
      <c r="H22" s="7">
        <f t="shared" si="4"/>
        <v>74431.34999999999</v>
      </c>
      <c r="I22" s="7">
        <f t="shared" si="4"/>
        <v>74431.34999999999</v>
      </c>
      <c r="J22" s="7">
        <f t="shared" si="4"/>
        <v>74431.34999999999</v>
      </c>
      <c r="K22" s="7">
        <f t="shared" si="4"/>
        <v>74431.34999999999</v>
      </c>
      <c r="L22" s="7">
        <f t="shared" si="4"/>
        <v>1378.0821033918423</v>
      </c>
      <c r="M22" s="7">
        <f t="shared" si="4"/>
        <v>85432.95000000001</v>
      </c>
      <c r="N22" s="7">
        <f t="shared" si="4"/>
        <v>56912.67132729049</v>
      </c>
      <c r="O22" s="7">
        <f t="shared" si="4"/>
        <v>43405.51522726796</v>
      </c>
      <c r="P22" s="7">
        <f t="shared" si="4"/>
        <v>0</v>
      </c>
      <c r="Q22" s="7">
        <f t="shared" si="4"/>
        <v>203146.0219394348</v>
      </c>
      <c r="R22" s="7">
        <f t="shared" si="4"/>
        <v>107131.80940261492</v>
      </c>
      <c r="S22" s="7">
        <f>SUM(S15,S20:S21)</f>
        <v>1118033.0400000003</v>
      </c>
    </row>
    <row r="23" spans="2:21" ht="12.75" hidden="1" outlineLevel="1">
      <c r="B23" s="3" t="s">
        <v>8</v>
      </c>
      <c r="C23" s="39">
        <f t="shared" si="1"/>
        <v>98769.49999999999</v>
      </c>
      <c r="D23" s="39">
        <v>11852.34</v>
      </c>
      <c r="E23" s="39">
        <v>7901.56</v>
      </c>
      <c r="F23" s="39">
        <v>31606.24</v>
      </c>
      <c r="G23" s="39">
        <v>15803.12</v>
      </c>
      <c r="H23" s="39">
        <v>15803.12</v>
      </c>
      <c r="I23" s="39">
        <v>15803.12</v>
      </c>
      <c r="J23" s="39">
        <v>15803.12</v>
      </c>
      <c r="K23" s="39">
        <v>41671.46</v>
      </c>
      <c r="L23" s="39">
        <v>20835.73</v>
      </c>
      <c r="M23" s="39">
        <v>20835.73</v>
      </c>
      <c r="N23" s="39">
        <v>20835.73</v>
      </c>
      <c r="O23" s="39">
        <v>20835.73</v>
      </c>
      <c r="P23" s="39">
        <v>14375.22</v>
      </c>
      <c r="Q23" s="39">
        <v>9583.48</v>
      </c>
      <c r="R23" s="39">
        <v>38333.92</v>
      </c>
      <c r="S23" s="5">
        <f>SUM(D23:R23)</f>
        <v>301879.62</v>
      </c>
      <c r="U23" s="35"/>
    </row>
    <row r="24" spans="2:19" ht="12.75" hidden="1" outlineLevel="1">
      <c r="B24" s="3" t="s">
        <v>1</v>
      </c>
      <c r="C24" s="39">
        <f t="shared" si="1"/>
        <v>0</v>
      </c>
      <c r="D24" s="39">
        <v>0</v>
      </c>
      <c r="E24" s="39">
        <v>0</v>
      </c>
      <c r="F24" s="39">
        <v>0</v>
      </c>
      <c r="G24" s="39">
        <v>0</v>
      </c>
      <c r="H24" s="39">
        <v>0</v>
      </c>
      <c r="I24" s="39">
        <v>0</v>
      </c>
      <c r="J24" s="39">
        <v>0</v>
      </c>
      <c r="K24" s="39">
        <v>0</v>
      </c>
      <c r="L24" s="39">
        <v>0</v>
      </c>
      <c r="M24" s="39">
        <v>0</v>
      </c>
      <c r="N24" s="39">
        <v>0</v>
      </c>
      <c r="O24" s="39">
        <v>0</v>
      </c>
      <c r="P24" s="39">
        <v>0</v>
      </c>
      <c r="Q24" s="39">
        <v>0</v>
      </c>
      <c r="R24" s="39">
        <v>0</v>
      </c>
      <c r="S24" s="5">
        <f>SUM(D24:R24)</f>
        <v>0</v>
      </c>
    </row>
    <row r="25" spans="2:19" ht="12.75" collapsed="1">
      <c r="B25" s="33" t="s">
        <v>24</v>
      </c>
      <c r="C25" s="5">
        <f t="shared" si="1"/>
        <v>98769.49999999999</v>
      </c>
      <c r="D25" s="5">
        <f>SUM(D23:D24)</f>
        <v>11852.34</v>
      </c>
      <c r="E25" s="5">
        <f>SUM(E23:E24)</f>
        <v>7901.56</v>
      </c>
      <c r="F25" s="5">
        <f aca="true" t="shared" si="5" ref="F25:R25">SUM(F23:F24)</f>
        <v>31606.24</v>
      </c>
      <c r="G25" s="5">
        <f t="shared" si="5"/>
        <v>15803.12</v>
      </c>
      <c r="H25" s="5">
        <f t="shared" si="5"/>
        <v>15803.12</v>
      </c>
      <c r="I25" s="5">
        <f t="shared" si="5"/>
        <v>15803.12</v>
      </c>
      <c r="J25" s="5">
        <f t="shared" si="5"/>
        <v>15803.12</v>
      </c>
      <c r="K25" s="5">
        <f t="shared" si="5"/>
        <v>41671.46000000001</v>
      </c>
      <c r="L25" s="5">
        <f t="shared" si="5"/>
        <v>20835.730000000003</v>
      </c>
      <c r="M25" s="5">
        <f t="shared" si="5"/>
        <v>20835.730000000003</v>
      </c>
      <c r="N25" s="5">
        <f t="shared" si="5"/>
        <v>20835.730000000003</v>
      </c>
      <c r="O25" s="5">
        <f t="shared" si="5"/>
        <v>20835.730000000003</v>
      </c>
      <c r="P25" s="5">
        <f t="shared" si="5"/>
        <v>14375.220000000001</v>
      </c>
      <c r="Q25" s="5">
        <f t="shared" si="5"/>
        <v>9583.480000000001</v>
      </c>
      <c r="R25" s="5">
        <f t="shared" si="5"/>
        <v>38333.920000000006</v>
      </c>
      <c r="S25" s="5">
        <f>SUM(S23:S24)</f>
        <v>301879.62</v>
      </c>
    </row>
    <row r="26" spans="2:19" ht="12.75">
      <c r="B26" s="1" t="s">
        <v>4</v>
      </c>
      <c r="C26" s="39">
        <f t="shared" si="1"/>
        <v>39102.13999999999</v>
      </c>
      <c r="D26" s="39">
        <v>26398.83</v>
      </c>
      <c r="E26" s="39">
        <v>3966</v>
      </c>
      <c r="F26" s="39">
        <v>2765.58</v>
      </c>
      <c r="G26" s="39">
        <v>3717.71</v>
      </c>
      <c r="H26" s="39">
        <v>0</v>
      </c>
      <c r="I26" s="39">
        <v>2254.02</v>
      </c>
      <c r="J26" s="39">
        <v>10482.87</v>
      </c>
      <c r="K26" s="39">
        <v>4485</v>
      </c>
      <c r="L26" s="39">
        <v>0</v>
      </c>
      <c r="M26" s="39">
        <v>375</v>
      </c>
      <c r="N26" s="39">
        <f>+J26</f>
        <v>10482.87</v>
      </c>
      <c r="O26" s="39">
        <v>0</v>
      </c>
      <c r="P26" s="39">
        <v>450</v>
      </c>
      <c r="Q26" s="39">
        <v>0</v>
      </c>
      <c r="R26" s="39">
        <f>+J26</f>
        <v>10482.87</v>
      </c>
      <c r="S26" s="5">
        <f>SUM(D26:R26)</f>
        <v>75860.75</v>
      </c>
    </row>
    <row r="27" spans="2:21" ht="12.75">
      <c r="B27" s="1" t="s">
        <v>5</v>
      </c>
      <c r="C27" s="39">
        <f t="shared" si="1"/>
        <v>62429.67</v>
      </c>
      <c r="D27" s="39">
        <v>7491.5604</v>
      </c>
      <c r="E27" s="39">
        <v>4994.3736</v>
      </c>
      <c r="F27" s="39">
        <v>19977.4944</v>
      </c>
      <c r="G27" s="39">
        <v>9988.7472</v>
      </c>
      <c r="H27" s="39">
        <v>9988.7472</v>
      </c>
      <c r="I27" s="39">
        <v>9988.7472</v>
      </c>
      <c r="J27" s="39">
        <v>9988.7472</v>
      </c>
      <c r="K27" s="39">
        <v>20314.86843333333</v>
      </c>
      <c r="L27" s="39">
        <v>13799.102966666669</v>
      </c>
      <c r="M27" s="39">
        <v>13799.102966666669</v>
      </c>
      <c r="N27" s="39">
        <v>13799.102966666669</v>
      </c>
      <c r="O27" s="39">
        <v>13799.102966666669</v>
      </c>
      <c r="P27" s="39">
        <v>8875.781849999998</v>
      </c>
      <c r="Q27" s="39">
        <v>5917.187899999999</v>
      </c>
      <c r="R27" s="39">
        <v>23668.751599999996</v>
      </c>
      <c r="S27" s="5">
        <f>SUM(D27:R27)</f>
        <v>186391.41884999996</v>
      </c>
      <c r="U27" s="35"/>
    </row>
    <row r="28" spans="2:19" ht="12.75">
      <c r="B28" s="1" t="s">
        <v>6</v>
      </c>
      <c r="C28" s="39">
        <f t="shared" si="1"/>
        <v>101465.62999999999</v>
      </c>
      <c r="D28" s="39">
        <v>10177.21</v>
      </c>
      <c r="E28" s="39">
        <v>0</v>
      </c>
      <c r="F28" s="39">
        <v>30971</v>
      </c>
      <c r="G28" s="39">
        <v>25536.47</v>
      </c>
      <c r="H28" s="39">
        <v>0</v>
      </c>
      <c r="I28" s="39">
        <v>34780.95</v>
      </c>
      <c r="J28" s="39">
        <v>0</v>
      </c>
      <c r="K28" s="39">
        <v>7500</v>
      </c>
      <c r="L28" s="39">
        <v>0</v>
      </c>
      <c r="M28" s="39">
        <v>6500</v>
      </c>
      <c r="N28" s="39">
        <f>+I28/2</f>
        <v>17390.475</v>
      </c>
      <c r="O28" s="39">
        <v>0</v>
      </c>
      <c r="P28" s="39">
        <v>7500</v>
      </c>
      <c r="Q28" s="39">
        <v>0</v>
      </c>
      <c r="R28" s="39">
        <f>+I28/3</f>
        <v>11593.65</v>
      </c>
      <c r="S28" s="5">
        <f>SUM(D28:R28)</f>
        <v>151949.75499999998</v>
      </c>
    </row>
    <row r="29" spans="2:19" ht="13.5" thickBot="1">
      <c r="B29" s="1" t="s">
        <v>27</v>
      </c>
      <c r="C29" s="39">
        <f t="shared" si="1"/>
        <v>2491.5</v>
      </c>
      <c r="D29" s="39">
        <v>0</v>
      </c>
      <c r="E29" s="39">
        <v>1348</v>
      </c>
      <c r="F29" s="39">
        <v>973</v>
      </c>
      <c r="G29" s="39">
        <v>170.5</v>
      </c>
      <c r="H29" s="39">
        <v>0</v>
      </c>
      <c r="I29" s="39">
        <v>0</v>
      </c>
      <c r="J29" s="39">
        <v>25000</v>
      </c>
      <c r="K29" s="39">
        <v>10480</v>
      </c>
      <c r="L29" s="39">
        <v>1442</v>
      </c>
      <c r="M29" s="39">
        <v>25842</v>
      </c>
      <c r="N29" s="39">
        <v>1442</v>
      </c>
      <c r="O29" s="39">
        <v>1442</v>
      </c>
      <c r="P29" s="39">
        <v>750</v>
      </c>
      <c r="Q29" s="39">
        <v>750</v>
      </c>
      <c r="R29" s="39">
        <v>750</v>
      </c>
      <c r="S29" s="5">
        <f>SUM(D29:R29)</f>
        <v>70389.5</v>
      </c>
    </row>
    <row r="30" spans="2:19" ht="12.75">
      <c r="B30" s="11" t="s">
        <v>7</v>
      </c>
      <c r="C30" s="8">
        <f t="shared" si="1"/>
        <v>776021.73</v>
      </c>
      <c r="D30" s="8">
        <f>SUM(D22,D25:D29)</f>
        <v>221687.68039999995</v>
      </c>
      <c r="E30" s="8">
        <f>SUM(E22,E25:E29)</f>
        <v>40440.62627832314</v>
      </c>
      <c r="F30" s="8">
        <f aca="true" t="shared" si="6" ref="F30:R30">SUM(F22,F25:F29)</f>
        <v>146764.12172167684</v>
      </c>
      <c r="G30" s="8">
        <f t="shared" si="6"/>
        <v>129647.89719999999</v>
      </c>
      <c r="H30" s="8">
        <f t="shared" si="6"/>
        <v>100223.21719999998</v>
      </c>
      <c r="I30" s="8">
        <f t="shared" si="6"/>
        <v>137258.1872</v>
      </c>
      <c r="J30" s="8">
        <f t="shared" si="6"/>
        <v>135706.08719999998</v>
      </c>
      <c r="K30" s="8">
        <f t="shared" si="6"/>
        <v>158882.67843333332</v>
      </c>
      <c r="L30" s="8">
        <f t="shared" si="6"/>
        <v>37454.915070058516</v>
      </c>
      <c r="M30" s="8">
        <f t="shared" si="6"/>
        <v>152784.78296666668</v>
      </c>
      <c r="N30" s="8">
        <f t="shared" si="6"/>
        <v>120862.84929395714</v>
      </c>
      <c r="O30" s="8">
        <f t="shared" si="6"/>
        <v>79482.34819393464</v>
      </c>
      <c r="P30" s="8">
        <f t="shared" si="6"/>
        <v>31951.00185</v>
      </c>
      <c r="Q30" s="8">
        <f t="shared" si="6"/>
        <v>219396.6898394348</v>
      </c>
      <c r="R30" s="8">
        <f t="shared" si="6"/>
        <v>191961.0010026149</v>
      </c>
      <c r="S30" s="8">
        <f>SUM(S22,S25:S29)</f>
        <v>1904504.08385</v>
      </c>
    </row>
    <row r="31" spans="3:4" ht="4.5" customHeight="1">
      <c r="C31" s="2"/>
      <c r="D31" s="2"/>
    </row>
    <row r="32" spans="2:4" ht="12.75">
      <c r="B32" s="1" t="s">
        <v>12</v>
      </c>
      <c r="C32" s="2"/>
      <c r="D32" s="2"/>
    </row>
    <row r="33" spans="2:19" ht="12.75">
      <c r="B33" s="1" t="s">
        <v>13</v>
      </c>
      <c r="C33" s="39">
        <f t="shared" si="1"/>
        <v>292560.69</v>
      </c>
      <c r="D33" s="39">
        <v>27801.32</v>
      </c>
      <c r="E33" s="39">
        <v>57526.39</v>
      </c>
      <c r="F33" s="39">
        <v>48514.75</v>
      </c>
      <c r="G33" s="39">
        <v>54127.82</v>
      </c>
      <c r="H33" s="39">
        <v>52182.72</v>
      </c>
      <c r="I33" s="39">
        <v>52407.69</v>
      </c>
      <c r="J33" s="39">
        <v>51175.98</v>
      </c>
      <c r="K33" s="39">
        <v>56959.56</v>
      </c>
      <c r="L33" s="39">
        <v>54718.77</v>
      </c>
      <c r="M33" s="39">
        <v>54718.77</v>
      </c>
      <c r="N33" s="39">
        <v>54718.77</v>
      </c>
      <c r="O33" s="39">
        <v>47053.82</v>
      </c>
      <c r="P33" s="39">
        <v>75272.1598</v>
      </c>
      <c r="Q33" s="39">
        <f>+(E33*1.015)</f>
        <v>58389.28584999999</v>
      </c>
      <c r="R33" s="39">
        <f>+(F33*1.015)</f>
        <v>49242.471249999995</v>
      </c>
      <c r="S33" s="5">
        <f aca="true" t="shared" si="7" ref="S33:S41">SUM(D33:R33)</f>
        <v>794810.2768999999</v>
      </c>
    </row>
    <row r="34" spans="2:19" ht="12.75">
      <c r="B34" s="1" t="s">
        <v>14</v>
      </c>
      <c r="C34" s="39">
        <f t="shared" si="1"/>
        <v>65790.34999999999</v>
      </c>
      <c r="D34" s="39">
        <v>7661.2</v>
      </c>
      <c r="E34" s="39">
        <v>10690.56</v>
      </c>
      <c r="F34" s="39">
        <v>13608.3</v>
      </c>
      <c r="G34" s="39">
        <v>11021.95</v>
      </c>
      <c r="H34" s="39">
        <v>10864.25</v>
      </c>
      <c r="I34" s="39">
        <v>11944.09</v>
      </c>
      <c r="J34" s="39">
        <v>12360.16</v>
      </c>
      <c r="K34" s="39">
        <v>10884.88</v>
      </c>
      <c r="L34" s="39">
        <v>17264.04</v>
      </c>
      <c r="M34" s="39">
        <v>11553.82</v>
      </c>
      <c r="N34" s="39">
        <v>11553.82</v>
      </c>
      <c r="O34" s="39">
        <v>17264.04</v>
      </c>
      <c r="P34" s="39">
        <f aca="true" t="shared" si="8" ref="P34:P41">+(D34*1.015)</f>
        <v>7776.1179999999995</v>
      </c>
      <c r="Q34" s="39">
        <f aca="true" t="shared" si="9" ref="Q34:Q41">+(E34*1.015)</f>
        <v>10850.918399999999</v>
      </c>
      <c r="R34" s="39">
        <f aca="true" t="shared" si="10" ref="R34:R41">+(F34*1.015)</f>
        <v>13812.424499999997</v>
      </c>
      <c r="S34" s="5">
        <f t="shared" si="7"/>
        <v>179110.5709</v>
      </c>
    </row>
    <row r="35" spans="2:19" ht="12.75">
      <c r="B35" s="1" t="s">
        <v>15</v>
      </c>
      <c r="C35" s="39">
        <f t="shared" si="1"/>
        <v>80059.18999999999</v>
      </c>
      <c r="D35" s="39">
        <v>12490.47</v>
      </c>
      <c r="E35" s="39">
        <v>14533.64</v>
      </c>
      <c r="F35" s="39">
        <v>13266.95</v>
      </c>
      <c r="G35" s="39">
        <v>12112.98</v>
      </c>
      <c r="H35" s="39">
        <v>13150.57</v>
      </c>
      <c r="I35" s="39">
        <v>14504.58</v>
      </c>
      <c r="J35" s="39">
        <v>14736.38</v>
      </c>
      <c r="K35" s="39">
        <v>11823.92</v>
      </c>
      <c r="L35" s="39">
        <v>15477.8</v>
      </c>
      <c r="M35" s="39">
        <v>15477.8</v>
      </c>
      <c r="N35" s="39">
        <v>15477.8</v>
      </c>
      <c r="O35" s="39">
        <v>15477.8</v>
      </c>
      <c r="P35" s="39">
        <f t="shared" si="8"/>
        <v>12677.827049999998</v>
      </c>
      <c r="Q35" s="39">
        <f t="shared" si="9"/>
        <v>14751.644599999998</v>
      </c>
      <c r="R35" s="39">
        <f t="shared" si="10"/>
        <v>13465.954249999999</v>
      </c>
      <c r="S35" s="5">
        <f t="shared" si="7"/>
        <v>209426.11589999998</v>
      </c>
    </row>
    <row r="36" spans="2:19" ht="12.75">
      <c r="B36" s="1" t="s">
        <v>16</v>
      </c>
      <c r="C36" s="39">
        <f t="shared" si="1"/>
        <v>71427.47</v>
      </c>
      <c r="D36" s="39">
        <v>4461.57</v>
      </c>
      <c r="E36" s="39">
        <v>1635.58</v>
      </c>
      <c r="F36" s="39">
        <v>13755.23</v>
      </c>
      <c r="G36" s="39">
        <v>17824.23</v>
      </c>
      <c r="H36" s="39">
        <v>11815.21</v>
      </c>
      <c r="I36" s="39">
        <v>21935.65</v>
      </c>
      <c r="J36" s="39">
        <v>9980.56</v>
      </c>
      <c r="K36" s="39">
        <v>17569.17</v>
      </c>
      <c r="L36" s="39">
        <v>9974.13</v>
      </c>
      <c r="M36" s="39">
        <v>36771.59</v>
      </c>
      <c r="N36" s="39">
        <v>15387.12</v>
      </c>
      <c r="O36" s="39">
        <v>12872.85</v>
      </c>
      <c r="P36" s="39">
        <f t="shared" si="8"/>
        <v>4528.493549999999</v>
      </c>
      <c r="Q36" s="39">
        <f t="shared" si="9"/>
        <v>1660.1136999999997</v>
      </c>
      <c r="R36" s="39">
        <f t="shared" si="10"/>
        <v>13961.558449999999</v>
      </c>
      <c r="S36" s="5">
        <f t="shared" si="7"/>
        <v>194133.05569999997</v>
      </c>
    </row>
    <row r="37" spans="2:19" ht="12.75">
      <c r="B37" s="1" t="s">
        <v>17</v>
      </c>
      <c r="C37" s="39">
        <f t="shared" si="1"/>
        <v>195016.98</v>
      </c>
      <c r="D37" s="39">
        <v>26897.01</v>
      </c>
      <c r="E37" s="39">
        <v>25164.12</v>
      </c>
      <c r="F37" s="39">
        <v>34642.33</v>
      </c>
      <c r="G37" s="39">
        <v>36726.63</v>
      </c>
      <c r="H37" s="39">
        <v>53244.8</v>
      </c>
      <c r="I37" s="39">
        <v>18342.09</v>
      </c>
      <c r="J37" s="39">
        <v>33787.1</v>
      </c>
      <c r="K37" s="39">
        <v>33883.65</v>
      </c>
      <c r="L37" s="39">
        <v>28341.55</v>
      </c>
      <c r="M37" s="39">
        <v>28321.55</v>
      </c>
      <c r="N37" s="39">
        <v>28321.55</v>
      </c>
      <c r="O37" s="39">
        <v>40341.55</v>
      </c>
      <c r="P37" s="39">
        <f t="shared" si="8"/>
        <v>27300.465149999996</v>
      </c>
      <c r="Q37" s="39">
        <f t="shared" si="9"/>
        <v>25541.581799999996</v>
      </c>
      <c r="R37" s="39">
        <f t="shared" si="10"/>
        <v>35161.96495</v>
      </c>
      <c r="S37" s="5">
        <f t="shared" si="7"/>
        <v>476017.9419</v>
      </c>
    </row>
    <row r="38" spans="2:19" ht="12.75">
      <c r="B38" s="1" t="s">
        <v>18</v>
      </c>
      <c r="C38" s="39">
        <f t="shared" si="1"/>
        <v>0</v>
      </c>
      <c r="D38" s="39">
        <v>0</v>
      </c>
      <c r="E38" s="39">
        <v>0</v>
      </c>
      <c r="F38" s="39">
        <v>0</v>
      </c>
      <c r="G38" s="39">
        <v>0</v>
      </c>
      <c r="H38" s="39">
        <v>0</v>
      </c>
      <c r="I38" s="39">
        <v>0</v>
      </c>
      <c r="J38" s="39">
        <v>0</v>
      </c>
      <c r="K38" s="39">
        <v>0</v>
      </c>
      <c r="L38" s="39">
        <v>0</v>
      </c>
      <c r="M38" s="39">
        <v>0</v>
      </c>
      <c r="N38" s="39">
        <v>0</v>
      </c>
      <c r="O38" s="39">
        <v>0</v>
      </c>
      <c r="P38" s="39">
        <f t="shared" si="8"/>
        <v>0</v>
      </c>
      <c r="Q38" s="39">
        <f t="shared" si="9"/>
        <v>0</v>
      </c>
      <c r="R38" s="39">
        <f t="shared" si="10"/>
        <v>0</v>
      </c>
      <c r="S38" s="5">
        <f t="shared" si="7"/>
        <v>0</v>
      </c>
    </row>
    <row r="39" spans="2:19" ht="12.75">
      <c r="B39" s="1" t="s">
        <v>19</v>
      </c>
      <c r="C39" s="39">
        <f t="shared" si="1"/>
        <v>74471.44</v>
      </c>
      <c r="D39" s="39">
        <v>8873.12</v>
      </c>
      <c r="E39" s="39">
        <v>7884.45</v>
      </c>
      <c r="F39" s="39">
        <v>15167.01</v>
      </c>
      <c r="G39" s="39">
        <v>15808.81</v>
      </c>
      <c r="H39" s="39">
        <v>11340.55</v>
      </c>
      <c r="I39" s="39">
        <v>15397.5</v>
      </c>
      <c r="J39" s="39">
        <v>14561.13</v>
      </c>
      <c r="K39" s="39">
        <v>9420.41</v>
      </c>
      <c r="L39" s="39">
        <v>15149.83</v>
      </c>
      <c r="M39" s="39">
        <v>40149.83</v>
      </c>
      <c r="N39" s="39">
        <v>25149.83</v>
      </c>
      <c r="O39" s="39">
        <v>15149.83</v>
      </c>
      <c r="P39" s="39">
        <f t="shared" si="8"/>
        <v>9006.2168</v>
      </c>
      <c r="Q39" s="39">
        <f t="shared" si="9"/>
        <v>8002.716749999999</v>
      </c>
      <c r="R39" s="39">
        <f t="shared" si="10"/>
        <v>15394.51515</v>
      </c>
      <c r="S39" s="5">
        <f t="shared" si="7"/>
        <v>226455.7487</v>
      </c>
    </row>
    <row r="40" spans="2:19" ht="12.75">
      <c r="B40" s="1" t="s">
        <v>29</v>
      </c>
      <c r="C40" s="39">
        <f t="shared" si="1"/>
        <v>29004</v>
      </c>
      <c r="D40" s="39">
        <v>0</v>
      </c>
      <c r="E40" s="39">
        <v>0</v>
      </c>
      <c r="F40" s="39">
        <v>0</v>
      </c>
      <c r="G40" s="39">
        <v>9668</v>
      </c>
      <c r="H40" s="39">
        <v>9668</v>
      </c>
      <c r="I40" s="39">
        <v>9668</v>
      </c>
      <c r="J40" s="39">
        <v>9668</v>
      </c>
      <c r="K40" s="39">
        <v>9668</v>
      </c>
      <c r="L40" s="39">
        <v>9668</v>
      </c>
      <c r="M40" s="39">
        <v>0</v>
      </c>
      <c r="N40" s="39">
        <v>0</v>
      </c>
      <c r="O40" s="39">
        <v>0</v>
      </c>
      <c r="P40" s="39">
        <f t="shared" si="8"/>
        <v>0</v>
      </c>
      <c r="Q40" s="39">
        <f t="shared" si="9"/>
        <v>0</v>
      </c>
      <c r="R40" s="39">
        <f t="shared" si="10"/>
        <v>0</v>
      </c>
      <c r="S40" s="5">
        <f t="shared" si="7"/>
        <v>58008</v>
      </c>
    </row>
    <row r="41" spans="2:19" ht="13.5" thickBot="1">
      <c r="B41" s="1" t="s">
        <v>28</v>
      </c>
      <c r="C41" s="39">
        <f t="shared" si="1"/>
        <v>3863.3099999999995</v>
      </c>
      <c r="D41" s="39">
        <v>92.4</v>
      </c>
      <c r="E41" s="39">
        <v>793.41</v>
      </c>
      <c r="F41" s="39">
        <v>80.27</v>
      </c>
      <c r="G41" s="39">
        <v>650.22</v>
      </c>
      <c r="H41" s="39">
        <v>1979.31</v>
      </c>
      <c r="I41" s="39">
        <v>267.7</v>
      </c>
      <c r="J41" s="39">
        <v>318.91</v>
      </c>
      <c r="K41" s="39">
        <v>2949.8</v>
      </c>
      <c r="L41" s="39">
        <v>470.03</v>
      </c>
      <c r="M41" s="39">
        <v>470.03</v>
      </c>
      <c r="N41" s="39">
        <v>470.03</v>
      </c>
      <c r="O41" s="39">
        <v>470.03</v>
      </c>
      <c r="P41" s="39">
        <f t="shared" si="8"/>
        <v>93.786</v>
      </c>
      <c r="Q41" s="39">
        <f t="shared" si="9"/>
        <v>805.3111499999999</v>
      </c>
      <c r="R41" s="39">
        <f t="shared" si="10"/>
        <v>81.47404999999999</v>
      </c>
      <c r="S41" s="5">
        <f t="shared" si="7"/>
        <v>9992.7112</v>
      </c>
    </row>
    <row r="42" spans="2:19" ht="12.75">
      <c r="B42" s="11" t="s">
        <v>20</v>
      </c>
      <c r="C42" s="8">
        <f t="shared" si="1"/>
        <v>812193.4299999999</v>
      </c>
      <c r="D42" s="8">
        <f>SUM(D33:D41)</f>
        <v>88277.08999999998</v>
      </c>
      <c r="E42" s="8">
        <f>SUM(E33:E41)</f>
        <v>118228.15</v>
      </c>
      <c r="F42" s="8">
        <f aca="true" t="shared" si="11" ref="F42:P42">SUM(F33:F41)</f>
        <v>139034.84</v>
      </c>
      <c r="G42" s="8">
        <f t="shared" si="11"/>
        <v>157940.63999999998</v>
      </c>
      <c r="H42" s="8">
        <f t="shared" si="11"/>
        <v>164245.40999999997</v>
      </c>
      <c r="I42" s="8">
        <f t="shared" si="11"/>
        <v>144467.30000000002</v>
      </c>
      <c r="J42" s="8">
        <f t="shared" si="11"/>
        <v>146588.22</v>
      </c>
      <c r="K42" s="8">
        <f t="shared" si="11"/>
        <v>153159.38999999998</v>
      </c>
      <c r="L42" s="8">
        <f t="shared" si="11"/>
        <v>151064.15</v>
      </c>
      <c r="M42" s="8">
        <f t="shared" si="11"/>
        <v>187463.38999999998</v>
      </c>
      <c r="N42" s="8">
        <f t="shared" si="11"/>
        <v>151078.92</v>
      </c>
      <c r="O42" s="8">
        <f t="shared" si="11"/>
        <v>148629.91999999998</v>
      </c>
      <c r="P42" s="8">
        <f t="shared" si="11"/>
        <v>136655.06634999998</v>
      </c>
      <c r="Q42" s="8">
        <f>SUM(Q33:Q41)</f>
        <v>120001.57224999998</v>
      </c>
      <c r="R42" s="8">
        <f>SUM(R33:R41)</f>
        <v>141120.36259999996</v>
      </c>
      <c r="S42" s="8">
        <f>SUM(S33:S41)</f>
        <v>2147954.4211999993</v>
      </c>
    </row>
    <row r="43" spans="3:4" ht="4.5" customHeight="1">
      <c r="C43" s="2"/>
      <c r="D43" s="2"/>
    </row>
    <row r="44" spans="2:19" ht="12.75">
      <c r="B44" s="4" t="s">
        <v>22</v>
      </c>
      <c r="C44" s="7">
        <f>C30-C42+C8</f>
        <v>14328.300000000047</v>
      </c>
      <c r="D44" s="7">
        <f>SUM(D8,D30,-D42)</f>
        <v>183910.5904</v>
      </c>
      <c r="E44" s="7">
        <f>SUM(E8,E30,-E42)</f>
        <v>106123.06667832314</v>
      </c>
      <c r="F44" s="7">
        <f aca="true" t="shared" si="12" ref="F44:R44">SUM(F8,F30,-F42)</f>
        <v>113852.34839999999</v>
      </c>
      <c r="G44" s="7">
        <f t="shared" si="12"/>
        <v>85559.60559999998</v>
      </c>
      <c r="H44" s="7">
        <f t="shared" si="12"/>
        <v>21537.41279999999</v>
      </c>
      <c r="I44" s="7">
        <f t="shared" si="12"/>
        <v>14328.29999999996</v>
      </c>
      <c r="J44" s="7">
        <f t="shared" si="12"/>
        <v>3446.167199999938</v>
      </c>
      <c r="K44" s="7">
        <f t="shared" si="12"/>
        <v>9169.455633333273</v>
      </c>
      <c r="L44" s="7">
        <f t="shared" si="12"/>
        <v>-104439.7792966082</v>
      </c>
      <c r="M44" s="7">
        <f t="shared" si="12"/>
        <v>-139118.3863299415</v>
      </c>
      <c r="N44" s="7">
        <f t="shared" si="12"/>
        <v>-169334.45703598438</v>
      </c>
      <c r="O44" s="7">
        <f t="shared" si="12"/>
        <v>-238482.0288420497</v>
      </c>
      <c r="P44" s="7">
        <f t="shared" si="12"/>
        <v>-343186.0933420497</v>
      </c>
      <c r="Q44" s="7">
        <f t="shared" si="12"/>
        <v>-243790.97575261485</v>
      </c>
      <c r="R44" s="7">
        <f t="shared" si="12"/>
        <v>-192950.3373499999</v>
      </c>
      <c r="S44" s="5"/>
    </row>
    <row r="45" ht="4.5" customHeight="1"/>
    <row r="48" ht="12.75">
      <c r="S48" s="42" t="s">
        <v>60</v>
      </c>
    </row>
    <row r="49" ht="12.75">
      <c r="S49" s="42" t="s">
        <v>61</v>
      </c>
    </row>
  </sheetData>
  <sheetProtection/>
  <printOptions horizontalCentered="1"/>
  <pageMargins left="0.25" right="0.25" top="0.5" bottom="0.5" header="0.5" footer="0.25"/>
  <pageSetup fitToHeight="0" fitToWidth="1" horizontalDpi="600" verticalDpi="600" orientation="landscape" scale="78"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2" t="s">
        <v>30</v>
      </c>
      <c r="D2" s="23"/>
      <c r="E2" s="23"/>
      <c r="F2" s="23"/>
      <c r="G2" s="24"/>
    </row>
    <row r="3" spans="3:7" ht="12.75">
      <c r="C3" s="9"/>
      <c r="D3" s="12"/>
      <c r="E3" s="12"/>
      <c r="F3" s="12"/>
      <c r="G3" s="25"/>
    </row>
    <row r="4" spans="3:7" ht="52.5">
      <c r="C4" s="29" t="s">
        <v>31</v>
      </c>
      <c r="D4" s="30" t="s">
        <v>45</v>
      </c>
      <c r="E4" s="30" t="s">
        <v>46</v>
      </c>
      <c r="F4" s="30" t="s">
        <v>47</v>
      </c>
      <c r="G4" s="31" t="s">
        <v>48</v>
      </c>
    </row>
    <row r="5" spans="3:7" ht="12.75">
      <c r="C5" s="9" t="s">
        <v>32</v>
      </c>
      <c r="D5" s="26">
        <v>0.05</v>
      </c>
      <c r="E5" s="26">
        <v>0.01</v>
      </c>
      <c r="F5" s="26">
        <f>E5-D5</f>
        <v>-0.04</v>
      </c>
      <c r="G5" s="27">
        <f>SUM($F$5:F5)</f>
        <v>-0.04</v>
      </c>
    </row>
    <row r="6" spans="3:7" ht="12.75">
      <c r="C6" s="9" t="s">
        <v>33</v>
      </c>
      <c r="D6" s="26">
        <v>0.05</v>
      </c>
      <c r="E6" s="26">
        <v>0</v>
      </c>
      <c r="F6" s="26">
        <f aca="true" t="shared" si="0" ref="F6:F16">E6-D6</f>
        <v>-0.05</v>
      </c>
      <c r="G6" s="27">
        <f>SUM($F$5:F6)</f>
        <v>-0.09</v>
      </c>
    </row>
    <row r="7" spans="3:7" ht="12.75">
      <c r="C7" s="9" t="s">
        <v>34</v>
      </c>
      <c r="D7" s="26">
        <v>0.09</v>
      </c>
      <c r="E7" s="26">
        <v>0.09</v>
      </c>
      <c r="F7" s="26">
        <f t="shared" si="0"/>
        <v>0</v>
      </c>
      <c r="G7" s="27">
        <f>SUM($F$5:F7)</f>
        <v>-0.09</v>
      </c>
    </row>
    <row r="8" spans="3:7" ht="12.75">
      <c r="C8" s="9" t="s">
        <v>35</v>
      </c>
      <c r="D8" s="26">
        <v>0.09</v>
      </c>
      <c r="E8" s="26">
        <v>0.14</v>
      </c>
      <c r="F8" s="26">
        <f t="shared" si="0"/>
        <v>0.05000000000000002</v>
      </c>
      <c r="G8" s="27">
        <f>SUM($F$5:F8)</f>
        <v>-0.03999999999999998</v>
      </c>
    </row>
    <row r="9" spans="3:7" ht="12.75">
      <c r="C9" s="9" t="s">
        <v>36</v>
      </c>
      <c r="D9" s="26">
        <v>0.09</v>
      </c>
      <c r="E9" s="26">
        <v>0.045</v>
      </c>
      <c r="F9" s="26">
        <f t="shared" si="0"/>
        <v>-0.045</v>
      </c>
      <c r="G9" s="27">
        <f>SUM($F$5:F9)</f>
        <v>-0.08499999999999998</v>
      </c>
    </row>
    <row r="10" spans="3:7" ht="12.75">
      <c r="C10" s="9" t="s">
        <v>37</v>
      </c>
      <c r="D10" s="26">
        <v>0.09</v>
      </c>
      <c r="E10" s="26">
        <v>0.13</v>
      </c>
      <c r="F10" s="26">
        <f t="shared" si="0"/>
        <v>0.04000000000000001</v>
      </c>
      <c r="G10" s="27">
        <f>SUM($F$5:F10)</f>
        <v>-0.04499999999999997</v>
      </c>
    </row>
    <row r="11" spans="3:7" ht="12.75">
      <c r="C11" s="9" t="s">
        <v>38</v>
      </c>
      <c r="D11" s="26">
        <v>0.09</v>
      </c>
      <c r="E11" s="26">
        <v>0.135</v>
      </c>
      <c r="F11" s="26">
        <f t="shared" si="0"/>
        <v>0.04500000000000001</v>
      </c>
      <c r="G11" s="27">
        <f>SUM($F$5:F11)</f>
        <v>0</v>
      </c>
    </row>
    <row r="12" spans="3:7" ht="12.75">
      <c r="C12" s="9" t="s">
        <v>39</v>
      </c>
      <c r="D12" s="26">
        <f>0.45*0.2</f>
        <v>0.09000000000000001</v>
      </c>
      <c r="E12" s="26">
        <v>0.005</v>
      </c>
      <c r="F12" s="26">
        <f t="shared" si="0"/>
        <v>-0.085</v>
      </c>
      <c r="G12" s="27">
        <f>SUM($F$5:F12)</f>
        <v>-0.08499999999999996</v>
      </c>
    </row>
    <row r="13" spans="3:7" ht="12.75">
      <c r="C13" s="9" t="s">
        <v>40</v>
      </c>
      <c r="D13" s="26">
        <f>0.45*0.2</f>
        <v>0.09000000000000001</v>
      </c>
      <c r="E13" s="26">
        <v>0.09</v>
      </c>
      <c r="F13" s="26">
        <f t="shared" si="0"/>
        <v>0</v>
      </c>
      <c r="G13" s="27">
        <f>SUM($F$5:F13)</f>
        <v>-0.08499999999999996</v>
      </c>
    </row>
    <row r="14" spans="3:7" ht="12.75">
      <c r="C14" s="9" t="s">
        <v>41</v>
      </c>
      <c r="D14" s="26">
        <f>0.45*0.2</f>
        <v>0.09000000000000001</v>
      </c>
      <c r="E14" s="26">
        <v>0.06</v>
      </c>
      <c r="F14" s="26">
        <f t="shared" si="0"/>
        <v>-0.030000000000000013</v>
      </c>
      <c r="G14" s="27">
        <f>SUM($F$5:F14)</f>
        <v>-0.11499999999999998</v>
      </c>
    </row>
    <row r="15" spans="3:7" ht="12.75">
      <c r="C15" s="9" t="s">
        <v>42</v>
      </c>
      <c r="D15" s="26">
        <f>0.45*0.2</f>
        <v>0.09000000000000001</v>
      </c>
      <c r="E15" s="26">
        <v>0.045</v>
      </c>
      <c r="F15" s="26">
        <f t="shared" si="0"/>
        <v>-0.04500000000000001</v>
      </c>
      <c r="G15" s="27">
        <f>SUM($F$5:F15)</f>
        <v>-0.15999999999999998</v>
      </c>
    </row>
    <row r="16" spans="3:7" ht="12.75">
      <c r="C16" s="9" t="s">
        <v>43</v>
      </c>
      <c r="D16" s="26">
        <f>0.45*0.2</f>
        <v>0.09000000000000001</v>
      </c>
      <c r="E16" s="26">
        <v>0</v>
      </c>
      <c r="F16" s="26">
        <f t="shared" si="0"/>
        <v>-0.09000000000000001</v>
      </c>
      <c r="G16" s="27">
        <f>SUM($F$5:F16)</f>
        <v>-0.25</v>
      </c>
    </row>
    <row r="17" spans="3:7" ht="4.5" customHeight="1">
      <c r="C17" s="9"/>
      <c r="D17" s="26"/>
      <c r="E17" s="26"/>
      <c r="F17" s="26"/>
      <c r="G17" s="27"/>
    </row>
    <row r="18" spans="3:7" ht="12.75">
      <c r="C18" s="32" t="s">
        <v>44</v>
      </c>
      <c r="D18" s="26"/>
      <c r="E18" s="26"/>
      <c r="F18" s="26"/>
      <c r="G18" s="27"/>
    </row>
    <row r="19" spans="3:7" ht="12.75">
      <c r="C19" s="9" t="s">
        <v>32</v>
      </c>
      <c r="D19" s="26"/>
      <c r="E19" s="26">
        <v>0.175</v>
      </c>
      <c r="F19" s="26"/>
      <c r="G19" s="27">
        <f>SUM($F$5:F19)+SUM($E$19:E19)</f>
        <v>-0.07500000000000001</v>
      </c>
    </row>
    <row r="20" spans="3:7" ht="12.75">
      <c r="C20" s="9" t="s">
        <v>33</v>
      </c>
      <c r="D20" s="26"/>
      <c r="E20" s="26">
        <v>0.075</v>
      </c>
      <c r="F20" s="26"/>
      <c r="G20" s="27">
        <f>SUM($F$5:F20)+SUM($E$19:E20)</f>
        <v>0</v>
      </c>
    </row>
    <row r="21" spans="3:7" ht="12.75">
      <c r="C21" s="10"/>
      <c r="D21" s="15"/>
      <c r="E21" s="15"/>
      <c r="F21" s="15"/>
      <c r="G21" s="28"/>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14 -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itemw40att14</cp:keywords>
  <dc:description/>
  <cp:lastModifiedBy> </cp:lastModifiedBy>
  <cp:lastPrinted>2010-04-15T00:22:53Z</cp:lastPrinted>
  <dcterms:created xsi:type="dcterms:W3CDTF">2009-03-30T23:30:00Z</dcterms:created>
  <dcterms:modified xsi:type="dcterms:W3CDTF">2010-04-22T21:40:19Z</dcterms:modified>
  <cp:category/>
  <cp:version/>
  <cp:contentType/>
  <cp:contentStatus/>
</cp:coreProperties>
</file>