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<sst xmlns="http://schemas.openxmlformats.org/spreadsheetml/2006/main" count="80" uniqueCount="62">
  <si>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</si>
  <si>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</si>
  <si>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</si>
  <si>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</si>
  <si>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</si>
  <si>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</si>
  <si>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</si>
  <si>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</si>
  <si>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</si>
  <si>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</si>
  <si>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</si>
  <si>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</si>
  <si>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</si>
  <si>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</si>
  <si>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</si>
  <si>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</si>
  <si>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</si>
  <si>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</si>
  <si>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</si>
  <si>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</si>
  <si>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</si>
  <si>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</si>
  <si>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</si>
  <si>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</si>
  <si>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</si>
  <si>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</si>
  <si>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</si>
  <si>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</si>
  <si>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</si>
  <si>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</si>
  <si>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</si>
  <si>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</si>
  <si>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</si>
  <si>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</si>
  <si>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</si>
  <si>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</si>
  <si>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</si>
  <si>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</si>
  <si>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</si>
  <si>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</si>
  <si>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</si>
  <si>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</si>
  <si>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</si>
  <si>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</si>
  <si>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</si>
  <si>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</si>
  <si>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</si>
  <si>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</si>
  <si>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</si>
  <si>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</si>
  <si>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</si>
  <si>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</si>
  <si>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</si>
  <si>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</si>
  <si>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</si>
  <si>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</si>
  <si>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</si>
  <si>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Oscar De La Hoya Animo Charter High School</t>
  </si>
  <si>
    <t xml:space="preserve">Fiscal YTD </t>
  </si>
  <si>
    <t>7/1/09 - 12/31/09</t>
  </si>
  <si>
    <t>Attachment 7</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</si>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</sst>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7">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sz val="10"/>
      <color indexed="30"/>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7" fillId="0" borderId="0" xfId="0" applyNumberFormat="1" applyFont="1" applyAlignment="1">
      <alignment horizontal="righ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8" fillId="0" borderId="11" xfId="0" applyFont="1" applyBorder="1" applyAlignment="1">
      <alignment/>
    </xf>
    <xf numFmtId="0" fontId="2" fillId="0" borderId="0" xfId="0" applyFont="1" applyAlignment="1">
      <alignment horizontal="left"/>
    </xf>
    <xf numFmtId="3" fontId="9" fillId="0" borderId="0" xfId="0" applyNumberFormat="1" applyFont="1" applyAlignment="1">
      <alignment/>
    </xf>
    <xf numFmtId="3" fontId="2" fillId="0" borderId="0" xfId="0" applyNumberFormat="1" applyFont="1" applyAlignment="1">
      <alignment/>
    </xf>
    <xf numFmtId="0" fontId="8" fillId="0" borderId="0" xfId="0" applyFont="1" applyAlignment="1">
      <alignment horizontal="left"/>
    </xf>
    <xf numFmtId="3" fontId="8" fillId="0" borderId="0" xfId="0" applyNumberFormat="1" applyFont="1" applyAlignment="1">
      <alignment horizontal="right"/>
    </xf>
    <xf numFmtId="165" fontId="2" fillId="0" borderId="0" xfId="0" applyNumberFormat="1" applyFont="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3" fontId="8" fillId="0" borderId="0" xfId="0" applyNumberFormat="1" applyFont="1" applyAlignment="1">
      <alignment horizontal="right"/>
    </xf>
    <xf numFmtId="0" fontId="26"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JBonilla.CDE\Local%20Settings\Temporary%20Internet%20Files\Content.Outlook\WUQ7FL0I\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JBonilla.CDE\Local%20Settings\Temporary%20Internet%20Files\Content.Outlook\WUQ7FL0I\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49"/>
  <sheetViews>
    <sheetView tabSelected="1" zoomScalePageLayoutView="0" workbookViewId="0" topLeftCell="M28">
      <selection activeCell="S49" sqref="S49"/>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1.421875" style="2" bestFit="1" customWidth="1" collapsed="1"/>
    <col min="11" max="11" width="11.421875" style="2" bestFit="1" customWidth="1"/>
    <col min="12" max="17" width="10.7109375" style="2" customWidth="1"/>
    <col min="18" max="18" width="11.421875" style="2" bestFit="1"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3" t="s">
        <v>57</v>
      </c>
      <c r="C2" s="33"/>
      <c r="D2" s="33"/>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37" t="s">
        <v>10</v>
      </c>
      <c r="E6" s="37" t="s">
        <v>10</v>
      </c>
      <c r="F6" s="37" t="s">
        <v>10</v>
      </c>
      <c r="G6" s="37" t="s">
        <v>10</v>
      </c>
      <c r="H6" s="37" t="s">
        <v>10</v>
      </c>
      <c r="I6" s="37" t="s">
        <v>10</v>
      </c>
      <c r="J6" s="37" t="s">
        <v>10</v>
      </c>
      <c r="K6" s="37" t="s">
        <v>10</v>
      </c>
      <c r="L6" s="37" t="s">
        <v>10</v>
      </c>
      <c r="M6" s="37" t="s">
        <v>11</v>
      </c>
      <c r="N6" s="37" t="s">
        <v>11</v>
      </c>
      <c r="O6" s="37" t="s">
        <v>11</v>
      </c>
      <c r="P6" s="37" t="s">
        <v>11</v>
      </c>
      <c r="Q6" s="37" t="s">
        <v>11</v>
      </c>
      <c r="R6" s="37" t="s">
        <v>11</v>
      </c>
    </row>
    <row r="7" ht="4.5" customHeight="1">
      <c r="E7" s="37"/>
    </row>
    <row r="8" spans="2:18" ht="12.75">
      <c r="B8" s="1" t="s">
        <v>21</v>
      </c>
      <c r="C8" s="34">
        <f>D8</f>
        <v>50300</v>
      </c>
      <c r="D8" s="38">
        <v>50300</v>
      </c>
      <c r="E8" s="5">
        <f>D44</f>
        <v>452905.825</v>
      </c>
      <c r="F8" s="5">
        <f>E44</f>
        <v>306312.1504243224</v>
      </c>
      <c r="G8" s="5">
        <f aca="true" t="shared" si="0" ref="G8:R8">F44</f>
        <v>413146.12500000006</v>
      </c>
      <c r="H8" s="5">
        <f t="shared" si="0"/>
        <v>506091.885</v>
      </c>
      <c r="I8" s="5">
        <f t="shared" si="0"/>
        <v>407693.73500000004</v>
      </c>
      <c r="J8" s="5">
        <f t="shared" si="0"/>
        <v>492759.34499999986</v>
      </c>
      <c r="K8" s="5">
        <f t="shared" si="0"/>
        <v>443877.59499999986</v>
      </c>
      <c r="L8" s="5">
        <f t="shared" si="0"/>
        <v>572176.8102999998</v>
      </c>
      <c r="M8" s="5">
        <f t="shared" si="0"/>
        <v>231440.999563337</v>
      </c>
      <c r="N8" s="5">
        <f t="shared" si="0"/>
        <v>108808.63396333717</v>
      </c>
      <c r="O8" s="5">
        <f t="shared" si="0"/>
        <v>-84379.72807137086</v>
      </c>
      <c r="P8" s="5">
        <f t="shared" si="0"/>
        <v>-427499.933708965</v>
      </c>
      <c r="Q8" s="5">
        <f t="shared" si="0"/>
        <v>-769649.781234965</v>
      </c>
      <c r="R8" s="5">
        <f t="shared" si="0"/>
        <v>-677335.6002426894</v>
      </c>
    </row>
    <row r="9" ht="4.5" customHeight="1"/>
    <row r="10" ht="12.75">
      <c r="B10" s="1" t="s">
        <v>0</v>
      </c>
    </row>
    <row r="11" spans="2:19" ht="12.75" hidden="1" outlineLevel="1">
      <c r="B11" s="3" t="s">
        <v>49</v>
      </c>
      <c r="C11" s="20">
        <f>SUM(D11:I11)</f>
        <v>888470.6399999999</v>
      </c>
      <c r="D11" s="38">
        <v>0</v>
      </c>
      <c r="E11" s="38">
        <v>164631.96</v>
      </c>
      <c r="F11" s="38">
        <v>75495.24</v>
      </c>
      <c r="G11" s="38">
        <v>216114.48</v>
      </c>
      <c r="H11" s="38">
        <v>216114.48</v>
      </c>
      <c r="I11" s="38">
        <v>216114.48</v>
      </c>
      <c r="J11" s="38">
        <v>216114.48</v>
      </c>
      <c r="K11" s="38">
        <v>216114.48</v>
      </c>
      <c r="L11" s="38">
        <v>198728.48</v>
      </c>
      <c r="M11" s="38">
        <v>198728.48</v>
      </c>
      <c r="N11" s="38">
        <v>198728.48</v>
      </c>
      <c r="O11" s="38">
        <v>198728.48</v>
      </c>
      <c r="P11" s="38">
        <v>198728.48</v>
      </c>
      <c r="Q11" s="38">
        <v>115717.1</v>
      </c>
      <c r="R11" s="38">
        <v>115717.1</v>
      </c>
      <c r="S11" s="5">
        <f>SUM(D11:R11)</f>
        <v>2545776.2</v>
      </c>
    </row>
    <row r="12" spans="2:26" ht="12.75" hidden="1" outlineLevel="1">
      <c r="B12" s="3" t="s">
        <v>51</v>
      </c>
      <c r="C12" s="20">
        <f aca="true" t="shared" si="1" ref="C12:C42">SUM(D12:I12)</f>
        <v>-98118.70566750396</v>
      </c>
      <c r="D12" s="38">
        <v>0</v>
      </c>
      <c r="E12" s="38">
        <v>-98118.70566750396</v>
      </c>
      <c r="F12" s="38">
        <v>0</v>
      </c>
      <c r="G12" s="38">
        <v>0</v>
      </c>
      <c r="H12" s="38">
        <v>0</v>
      </c>
      <c r="I12" s="38">
        <v>0</v>
      </c>
      <c r="J12" s="38">
        <v>0</v>
      </c>
      <c r="K12" s="38">
        <v>0</v>
      </c>
      <c r="L12" s="38">
        <v>-195522.87652122206</v>
      </c>
      <c r="M12" s="38">
        <v>0</v>
      </c>
      <c r="N12" s="38">
        <v>-66341.9866667835</v>
      </c>
      <c r="O12" s="38">
        <v>-97761.44017834087</v>
      </c>
      <c r="P12" s="38">
        <v>-198728.48</v>
      </c>
      <c r="Q12" s="39"/>
      <c r="R12" s="39"/>
      <c r="S12" s="5">
        <f>SUM(D12:R12)</f>
        <v>-656473.4890338505</v>
      </c>
      <c r="V12" s="34"/>
      <c r="W12" s="34"/>
      <c r="X12" s="34"/>
      <c r="Y12" s="34"/>
      <c r="Z12" s="34"/>
    </row>
    <row r="13" spans="2:26" ht="12.75" hidden="1" outlineLevel="1">
      <c r="B13" s="3" t="s">
        <v>52</v>
      </c>
      <c r="C13" s="20">
        <f t="shared" si="1"/>
        <v>504969.095667504</v>
      </c>
      <c r="D13" s="38">
        <v>406850.39</v>
      </c>
      <c r="E13" s="38">
        <v>0</v>
      </c>
      <c r="F13" s="38">
        <f>-E12</f>
        <v>98118.70566750396</v>
      </c>
      <c r="G13" s="38">
        <v>0</v>
      </c>
      <c r="H13" s="38">
        <v>0</v>
      </c>
      <c r="I13" s="38">
        <v>0</v>
      </c>
      <c r="J13" s="38">
        <v>0</v>
      </c>
      <c r="K13" s="38">
        <v>0</v>
      </c>
      <c r="L13" s="38">
        <v>0</v>
      </c>
      <c r="M13" s="38">
        <v>0</v>
      </c>
      <c r="N13" s="38">
        <v>0</v>
      </c>
      <c r="O13" s="38">
        <v>0</v>
      </c>
      <c r="P13" s="38">
        <v>0</v>
      </c>
      <c r="Q13" s="38">
        <f>+(-SUM(L12:P12)*0.7)</f>
        <v>390848.3483564425</v>
      </c>
      <c r="R13" s="38">
        <f>+(-SUM(L12:P12)*0.3)</f>
        <v>167506.43500990394</v>
      </c>
      <c r="S13" s="5">
        <f>SUM(D13:R13)</f>
        <v>1063323.8790338505</v>
      </c>
      <c r="V13" s="34"/>
      <c r="W13" s="34"/>
      <c r="X13" s="34"/>
      <c r="Y13" s="34"/>
      <c r="Z13" s="34"/>
    </row>
    <row r="14" spans="2:26" ht="12.75" hidden="1" outlineLevel="1">
      <c r="B14" s="3" t="s">
        <v>53</v>
      </c>
      <c r="C14" s="20">
        <f t="shared" si="1"/>
        <v>0</v>
      </c>
      <c r="D14" s="38">
        <v>0</v>
      </c>
      <c r="E14" s="38">
        <v>0</v>
      </c>
      <c r="F14" s="38">
        <v>0</v>
      </c>
      <c r="G14" s="38">
        <v>0</v>
      </c>
      <c r="H14" s="38">
        <v>0</v>
      </c>
      <c r="I14" s="38">
        <v>0</v>
      </c>
      <c r="J14" s="38">
        <v>0</v>
      </c>
      <c r="K14" s="38">
        <v>0</v>
      </c>
      <c r="L14" s="38">
        <v>0</v>
      </c>
      <c r="M14" s="38">
        <v>0</v>
      </c>
      <c r="N14" s="38">
        <v>0</v>
      </c>
      <c r="O14" s="38">
        <v>0</v>
      </c>
      <c r="P14" s="38">
        <v>0</v>
      </c>
      <c r="Q14" s="38">
        <v>0</v>
      </c>
      <c r="R14" s="38">
        <v>0</v>
      </c>
      <c r="S14" s="5">
        <f>SUM(D14:R14)</f>
        <v>0</v>
      </c>
      <c r="V14" s="34"/>
      <c r="W14" s="34"/>
      <c r="X14" s="34"/>
      <c r="Y14" s="34"/>
      <c r="Z14" s="34"/>
    </row>
    <row r="15" spans="2:19" ht="12.75" collapsed="1">
      <c r="B15" s="32" t="s">
        <v>54</v>
      </c>
      <c r="C15" s="5">
        <f t="shared" si="1"/>
        <v>1295321.03</v>
      </c>
      <c r="D15" s="5">
        <f>SUM(D11:D14)</f>
        <v>406850.39</v>
      </c>
      <c r="E15" s="5">
        <f>SUM(E11:E14)</f>
        <v>66513.25433249603</v>
      </c>
      <c r="F15" s="5">
        <f aca="true" t="shared" si="2" ref="F15:S15">SUM(F11:F14)</f>
        <v>173613.94566750398</v>
      </c>
      <c r="G15" s="5">
        <f t="shared" si="2"/>
        <v>216114.47999999998</v>
      </c>
      <c r="H15" s="5">
        <f t="shared" si="2"/>
        <v>216114.47999999998</v>
      </c>
      <c r="I15" s="5">
        <f t="shared" si="2"/>
        <v>216114.47999999998</v>
      </c>
      <c r="J15" s="5">
        <f t="shared" si="2"/>
        <v>216114.47999999998</v>
      </c>
      <c r="K15" s="5">
        <f t="shared" si="2"/>
        <v>216114.47999999998</v>
      </c>
      <c r="L15" s="5">
        <f t="shared" si="2"/>
        <v>3205.603478777979</v>
      </c>
      <c r="M15" s="5">
        <f t="shared" si="2"/>
        <v>198728.48000000004</v>
      </c>
      <c r="N15" s="5">
        <f t="shared" si="2"/>
        <v>132386.49333321652</v>
      </c>
      <c r="O15" s="5">
        <f t="shared" si="2"/>
        <v>100967.03982165917</v>
      </c>
      <c r="P15" s="5">
        <f t="shared" si="2"/>
        <v>0</v>
      </c>
      <c r="Q15" s="5">
        <f t="shared" si="2"/>
        <v>506565.4483564425</v>
      </c>
      <c r="R15" s="5">
        <f t="shared" si="2"/>
        <v>283223.53500990395</v>
      </c>
      <c r="S15" s="5">
        <f t="shared" si="2"/>
        <v>2952626.5900000003</v>
      </c>
    </row>
    <row r="16" spans="2:19" ht="12.75" hidden="1" outlineLevel="1">
      <c r="B16" s="3" t="s">
        <v>50</v>
      </c>
      <c r="C16" s="38">
        <f t="shared" si="1"/>
        <v>198213.06999999998</v>
      </c>
      <c r="D16" s="38">
        <v>0</v>
      </c>
      <c r="E16" s="38">
        <v>29620.8</v>
      </c>
      <c r="F16" s="38">
        <v>23950.3</v>
      </c>
      <c r="G16" s="38">
        <v>48213.99</v>
      </c>
      <c r="H16" s="38">
        <v>48213.99</v>
      </c>
      <c r="I16" s="38">
        <v>48213.99</v>
      </c>
      <c r="J16" s="38">
        <v>48213.99</v>
      </c>
      <c r="K16" s="38">
        <v>48213.99</v>
      </c>
      <c r="L16" s="38">
        <v>55516.39</v>
      </c>
      <c r="M16" s="38">
        <v>55516.39</v>
      </c>
      <c r="N16" s="38">
        <v>55516.39</v>
      </c>
      <c r="O16" s="38">
        <v>55516.39</v>
      </c>
      <c r="P16" s="38">
        <v>55516.39</v>
      </c>
      <c r="Q16" s="38">
        <v>28611.15</v>
      </c>
      <c r="R16" s="38">
        <v>28611.15</v>
      </c>
      <c r="S16" s="5">
        <f>SUM(D16:R16)</f>
        <v>629445.3</v>
      </c>
    </row>
    <row r="17" spans="2:19" ht="12.75" hidden="1" outlineLevel="1">
      <c r="B17" s="3" t="s">
        <v>51</v>
      </c>
      <c r="C17" s="38">
        <f t="shared" si="1"/>
        <v>-17653.647304180802</v>
      </c>
      <c r="D17" s="38">
        <v>0</v>
      </c>
      <c r="E17" s="38">
        <v>-17653.647304180802</v>
      </c>
      <c r="F17" s="38">
        <v>0</v>
      </c>
      <c r="G17" s="38">
        <v>0</v>
      </c>
      <c r="H17" s="38">
        <v>0</v>
      </c>
      <c r="I17" s="38">
        <v>0</v>
      </c>
      <c r="J17" s="38">
        <v>0</v>
      </c>
      <c r="K17" s="38">
        <v>0</v>
      </c>
      <c r="L17" s="38">
        <v>-54620.87903492246</v>
      </c>
      <c r="M17" s="38">
        <v>0</v>
      </c>
      <c r="N17" s="38">
        <v>-18533.164472288787</v>
      </c>
      <c r="O17" s="38">
        <v>-27310.440053194394</v>
      </c>
      <c r="P17" s="38">
        <v>-55516.39</v>
      </c>
      <c r="Q17" s="39">
        <f>-Q16</f>
        <v>-28611.15</v>
      </c>
      <c r="R17" s="39">
        <f>-R16</f>
        <v>-28611.15</v>
      </c>
      <c r="S17" s="5">
        <f>SUM(D17:R17)</f>
        <v>-230856.82086458645</v>
      </c>
    </row>
    <row r="18" spans="2:19" ht="12.75" hidden="1" outlineLevel="1">
      <c r="B18" s="3" t="s">
        <v>52</v>
      </c>
      <c r="C18" s="38">
        <f t="shared" si="1"/>
        <v>68044.6473041808</v>
      </c>
      <c r="D18" s="38">
        <v>50391</v>
      </c>
      <c r="E18" s="38">
        <v>0</v>
      </c>
      <c r="F18" s="38">
        <f>-E17</f>
        <v>17653.647304180802</v>
      </c>
      <c r="G18" s="38">
        <v>0</v>
      </c>
      <c r="H18" s="38">
        <v>0</v>
      </c>
      <c r="I18" s="38">
        <v>0</v>
      </c>
      <c r="J18" s="38">
        <v>0</v>
      </c>
      <c r="K18" s="38">
        <v>0</v>
      </c>
      <c r="L18" s="38">
        <v>0</v>
      </c>
      <c r="M18" s="38">
        <v>0</v>
      </c>
      <c r="N18" s="38">
        <v>0</v>
      </c>
      <c r="O18" s="38">
        <v>0</v>
      </c>
      <c r="P18" s="38">
        <v>0</v>
      </c>
      <c r="Q18" s="38">
        <f>+(-SUM(L17:P17)*0.7)</f>
        <v>109186.61149228395</v>
      </c>
      <c r="R18" s="38">
        <f>+(-SUM(L17:P17)*0.3)</f>
        <v>46794.262068121694</v>
      </c>
      <c r="S18" s="5">
        <f>SUM(D18:R18)</f>
        <v>224025.52086458646</v>
      </c>
    </row>
    <row r="19" spans="2:19" ht="12.75" hidden="1" outlineLevel="1">
      <c r="B19" s="3" t="s">
        <v>53</v>
      </c>
      <c r="C19" s="38">
        <f t="shared" si="1"/>
        <v>0</v>
      </c>
      <c r="D19" s="38">
        <v>0</v>
      </c>
      <c r="E19" s="38">
        <v>0</v>
      </c>
      <c r="F19" s="38">
        <v>0</v>
      </c>
      <c r="G19" s="38">
        <v>0</v>
      </c>
      <c r="H19" s="38">
        <v>0</v>
      </c>
      <c r="I19" s="38">
        <v>0</v>
      </c>
      <c r="J19" s="38">
        <v>0</v>
      </c>
      <c r="K19" s="38">
        <v>0</v>
      </c>
      <c r="L19" s="38">
        <v>0</v>
      </c>
      <c r="M19" s="38">
        <v>0</v>
      </c>
      <c r="N19" s="38">
        <v>0</v>
      </c>
      <c r="O19" s="38">
        <v>0</v>
      </c>
      <c r="P19" s="38">
        <v>0</v>
      </c>
      <c r="Q19" s="38">
        <v>0</v>
      </c>
      <c r="R19" s="38">
        <v>0</v>
      </c>
      <c r="S19" s="5">
        <f>SUM(D19:R19)</f>
        <v>0</v>
      </c>
    </row>
    <row r="20" spans="2:19" ht="12.75" collapsed="1">
      <c r="B20" s="32" t="s">
        <v>25</v>
      </c>
      <c r="C20" s="5">
        <f t="shared" si="1"/>
        <v>248604.06999999998</v>
      </c>
      <c r="D20" s="5">
        <f>SUM(D16:D19)</f>
        <v>50391</v>
      </c>
      <c r="E20" s="5">
        <f>SUM(E16:E19)</f>
        <v>11967.152695819197</v>
      </c>
      <c r="F20" s="5">
        <f aca="true" t="shared" si="3" ref="F20:S20">SUM(F16:F19)</f>
        <v>41603.94730418081</v>
      </c>
      <c r="G20" s="5">
        <f t="shared" si="3"/>
        <v>48213.99</v>
      </c>
      <c r="H20" s="5">
        <f t="shared" si="3"/>
        <v>48213.99</v>
      </c>
      <c r="I20" s="5">
        <f t="shared" si="3"/>
        <v>48213.99</v>
      </c>
      <c r="J20" s="5">
        <f t="shared" si="3"/>
        <v>48213.99</v>
      </c>
      <c r="K20" s="5">
        <f t="shared" si="3"/>
        <v>48213.99</v>
      </c>
      <c r="L20" s="5">
        <f t="shared" si="3"/>
        <v>895.5109650775485</v>
      </c>
      <c r="M20" s="5">
        <f t="shared" si="3"/>
        <v>55516.39000000001</v>
      </c>
      <c r="N20" s="5">
        <f t="shared" si="3"/>
        <v>36983.22552771122</v>
      </c>
      <c r="O20" s="5">
        <f t="shared" si="3"/>
        <v>28205.949946805613</v>
      </c>
      <c r="P20" s="5">
        <f t="shared" si="3"/>
        <v>0</v>
      </c>
      <c r="Q20" s="5">
        <f t="shared" si="3"/>
        <v>109186.61149228395</v>
      </c>
      <c r="R20" s="5">
        <f t="shared" si="3"/>
        <v>46794.262068121694</v>
      </c>
      <c r="S20" s="5">
        <f t="shared" si="3"/>
        <v>622614</v>
      </c>
    </row>
    <row r="21" spans="2:19" ht="12.75">
      <c r="B21" s="35" t="s">
        <v>56</v>
      </c>
      <c r="C21" s="40">
        <f t="shared" si="1"/>
        <v>27685.970000000005</v>
      </c>
      <c r="D21" s="40">
        <v>20885</v>
      </c>
      <c r="E21" s="40">
        <v>446.3683960071599</v>
      </c>
      <c r="F21" s="40">
        <v>1391.7316039928403</v>
      </c>
      <c r="G21" s="40">
        <v>1654.29</v>
      </c>
      <c r="H21" s="40">
        <v>1654.29</v>
      </c>
      <c r="I21" s="40">
        <v>1654.29</v>
      </c>
      <c r="J21" s="40">
        <v>1654.29</v>
      </c>
      <c r="K21" s="40">
        <v>1654.29</v>
      </c>
      <c r="L21" s="40">
        <v>26.41041948173899</v>
      </c>
      <c r="M21" s="40">
        <v>1637.29</v>
      </c>
      <c r="N21" s="40">
        <v>1090.709704364176</v>
      </c>
      <c r="O21" s="40">
        <v>831.8501939410211</v>
      </c>
      <c r="P21" s="40">
        <v>0</v>
      </c>
      <c r="Q21" s="40">
        <v>3220.1327775491445</v>
      </c>
      <c r="R21" s="40">
        <v>1380.056904663919</v>
      </c>
      <c r="S21" s="36">
        <f>SUM(D21:R21)</f>
        <v>39181.00000000001</v>
      </c>
    </row>
    <row r="22" spans="2:19" ht="12.75">
      <c r="B22" s="16" t="s">
        <v>55</v>
      </c>
      <c r="C22" s="7">
        <f t="shared" si="1"/>
        <v>1571611.07</v>
      </c>
      <c r="D22" s="7">
        <f>SUM(D15,D20:D21)</f>
        <v>478126.39</v>
      </c>
      <c r="E22" s="7">
        <f>SUM(E15,E20:E21)</f>
        <v>78926.77542432239</v>
      </c>
      <c r="F22" s="7">
        <f aca="true" t="shared" si="4" ref="F22:R22">SUM(F15,F20:F21)</f>
        <v>216609.62457567765</v>
      </c>
      <c r="G22" s="7">
        <f t="shared" si="4"/>
        <v>265982.75999999995</v>
      </c>
      <c r="H22" s="7">
        <f t="shared" si="4"/>
        <v>265982.75999999995</v>
      </c>
      <c r="I22" s="7">
        <f t="shared" si="4"/>
        <v>265982.75999999995</v>
      </c>
      <c r="J22" s="7">
        <f t="shared" si="4"/>
        <v>265982.75999999995</v>
      </c>
      <c r="K22" s="7">
        <f t="shared" si="4"/>
        <v>265982.75999999995</v>
      </c>
      <c r="L22" s="7">
        <f t="shared" si="4"/>
        <v>4127.524863337267</v>
      </c>
      <c r="M22" s="7">
        <f t="shared" si="4"/>
        <v>255882.16000000006</v>
      </c>
      <c r="N22" s="7">
        <f t="shared" si="4"/>
        <v>170460.42856529192</v>
      </c>
      <c r="O22" s="7">
        <f t="shared" si="4"/>
        <v>130004.83996240581</v>
      </c>
      <c r="P22" s="7">
        <f t="shared" si="4"/>
        <v>0</v>
      </c>
      <c r="Q22" s="7">
        <f t="shared" si="4"/>
        <v>618972.1926262756</v>
      </c>
      <c r="R22" s="7">
        <f t="shared" si="4"/>
        <v>331397.85398268956</v>
      </c>
      <c r="S22" s="7">
        <f>SUM(S15,S20:S21)</f>
        <v>3614421.5900000003</v>
      </c>
    </row>
    <row r="23" spans="2:19" ht="12.75" hidden="1" outlineLevel="1">
      <c r="B23" s="3" t="s">
        <v>8</v>
      </c>
      <c r="C23" s="38">
        <f t="shared" si="1"/>
        <v>348574</v>
      </c>
      <c r="D23" s="38">
        <v>41828.88</v>
      </c>
      <c r="E23" s="38">
        <v>27885.92</v>
      </c>
      <c r="F23" s="38">
        <v>111543.68</v>
      </c>
      <c r="G23" s="38">
        <v>55771.84</v>
      </c>
      <c r="H23" s="38">
        <v>55771.84</v>
      </c>
      <c r="I23" s="38">
        <v>55771.84</v>
      </c>
      <c r="J23" s="38">
        <v>55771.84</v>
      </c>
      <c r="K23" s="38">
        <v>138180.38666666663</v>
      </c>
      <c r="L23" s="38">
        <v>69090.19333333333</v>
      </c>
      <c r="M23" s="38">
        <v>69090.19333333333</v>
      </c>
      <c r="N23" s="38">
        <v>69090.19333333333</v>
      </c>
      <c r="O23" s="38">
        <v>69090.19333333333</v>
      </c>
      <c r="P23" s="38">
        <v>49133.22</v>
      </c>
      <c r="Q23" s="38">
        <v>32755.48</v>
      </c>
      <c r="R23" s="38">
        <v>131021.92</v>
      </c>
      <c r="S23" s="5">
        <f>SUM(D23:R23)</f>
        <v>1031797.6200000001</v>
      </c>
    </row>
    <row r="24" spans="2:19" ht="12.75" hidden="1" outlineLevel="1">
      <c r="B24" s="3" t="s">
        <v>1</v>
      </c>
      <c r="C24" s="38">
        <f t="shared" si="1"/>
        <v>0</v>
      </c>
      <c r="D24" s="38">
        <v>0</v>
      </c>
      <c r="E24" s="38">
        <v>0</v>
      </c>
      <c r="F24" s="38">
        <v>0</v>
      </c>
      <c r="G24" s="38">
        <v>0</v>
      </c>
      <c r="H24" s="38">
        <v>0</v>
      </c>
      <c r="I24" s="38">
        <v>0</v>
      </c>
      <c r="J24" s="38">
        <v>0</v>
      </c>
      <c r="K24" s="38">
        <v>0</v>
      </c>
      <c r="L24" s="38">
        <v>0</v>
      </c>
      <c r="M24" s="38">
        <v>0</v>
      </c>
      <c r="N24" s="38">
        <v>0</v>
      </c>
      <c r="O24" s="38">
        <v>0</v>
      </c>
      <c r="P24" s="38">
        <v>0</v>
      </c>
      <c r="Q24" s="38">
        <v>0</v>
      </c>
      <c r="R24" s="38">
        <v>0</v>
      </c>
      <c r="S24" s="5">
        <f>SUM(D24:R24)</f>
        <v>0</v>
      </c>
    </row>
    <row r="25" spans="2:19" ht="12.75" collapsed="1">
      <c r="B25" s="32" t="s">
        <v>24</v>
      </c>
      <c r="C25" s="5">
        <f t="shared" si="1"/>
        <v>348574</v>
      </c>
      <c r="D25" s="5">
        <f>SUM(D23:D24)</f>
        <v>41828.88</v>
      </c>
      <c r="E25" s="5">
        <f>SUM(E23:E24)</f>
        <v>27885.92</v>
      </c>
      <c r="F25" s="5">
        <f aca="true" t="shared" si="5" ref="F25:R25">SUM(F23:F24)</f>
        <v>111543.68000000001</v>
      </c>
      <c r="G25" s="5">
        <f t="shared" si="5"/>
        <v>55771.840000000004</v>
      </c>
      <c r="H25" s="5">
        <f t="shared" si="5"/>
        <v>55771.840000000004</v>
      </c>
      <c r="I25" s="5">
        <f t="shared" si="5"/>
        <v>55771.840000000004</v>
      </c>
      <c r="J25" s="5">
        <f t="shared" si="5"/>
        <v>55771.840000000004</v>
      </c>
      <c r="K25" s="5">
        <f t="shared" si="5"/>
        <v>138180.38666666663</v>
      </c>
      <c r="L25" s="5">
        <f t="shared" si="5"/>
        <v>69090.19333333333</v>
      </c>
      <c r="M25" s="5">
        <f t="shared" si="5"/>
        <v>69090.19333333333</v>
      </c>
      <c r="N25" s="5">
        <f t="shared" si="5"/>
        <v>69090.19333333333</v>
      </c>
      <c r="O25" s="5">
        <f t="shared" si="5"/>
        <v>69090.19333333333</v>
      </c>
      <c r="P25" s="5">
        <f t="shared" si="5"/>
        <v>49133.22000000001</v>
      </c>
      <c r="Q25" s="5">
        <f t="shared" si="5"/>
        <v>32755.480000000007</v>
      </c>
      <c r="R25" s="5">
        <f t="shared" si="5"/>
        <v>131021.92000000003</v>
      </c>
      <c r="S25" s="5">
        <f>SUM(S23:S24)</f>
        <v>1031797.6200000001</v>
      </c>
    </row>
    <row r="26" spans="2:19" ht="12.75">
      <c r="B26" s="1" t="s">
        <v>4</v>
      </c>
      <c r="C26" s="38">
        <f t="shared" si="1"/>
        <v>96044.71</v>
      </c>
      <c r="D26" s="38">
        <v>17627.61</v>
      </c>
      <c r="E26" s="38">
        <v>29310</v>
      </c>
      <c r="F26" s="38">
        <v>1392</v>
      </c>
      <c r="G26" s="38">
        <v>17266.68</v>
      </c>
      <c r="H26" s="38">
        <v>19000.95</v>
      </c>
      <c r="I26" s="38">
        <v>11447.47</v>
      </c>
      <c r="J26" s="38">
        <v>25738.58</v>
      </c>
      <c r="K26" s="38">
        <v>10193</v>
      </c>
      <c r="L26" s="38">
        <v>0</v>
      </c>
      <c r="M26" s="38">
        <v>1750</v>
      </c>
      <c r="N26" s="38">
        <v>0</v>
      </c>
      <c r="O26" s="38">
        <v>3750</v>
      </c>
      <c r="P26" s="38">
        <v>0</v>
      </c>
      <c r="Q26" s="38">
        <v>4500</v>
      </c>
      <c r="R26" s="38">
        <v>0</v>
      </c>
      <c r="S26" s="5">
        <f>SUM(D26:R26)</f>
        <v>141976.29</v>
      </c>
    </row>
    <row r="27" spans="2:19" ht="12.75">
      <c r="B27" s="1" t="s">
        <v>5</v>
      </c>
      <c r="C27" s="38">
        <f t="shared" si="1"/>
        <v>220324.87500000003</v>
      </c>
      <c r="D27" s="38">
        <v>26438.985</v>
      </c>
      <c r="E27" s="38">
        <v>17625.99</v>
      </c>
      <c r="F27" s="38">
        <v>70503.96</v>
      </c>
      <c r="G27" s="38">
        <v>35251.98</v>
      </c>
      <c r="H27" s="38">
        <v>35251.98</v>
      </c>
      <c r="I27" s="38">
        <v>35251.98</v>
      </c>
      <c r="J27" s="38">
        <v>35251.98</v>
      </c>
      <c r="K27" s="38">
        <v>66748.9186333333</v>
      </c>
      <c r="L27" s="38">
        <v>42409.22106666665</v>
      </c>
      <c r="M27" s="38">
        <v>42409.22106666665</v>
      </c>
      <c r="N27" s="38">
        <v>42409.22106666665</v>
      </c>
      <c r="O27" s="38">
        <v>42409.22106666665</v>
      </c>
      <c r="P27" s="38">
        <v>29517.759473999995</v>
      </c>
      <c r="Q27" s="38">
        <v>19678.506316</v>
      </c>
      <c r="R27" s="38">
        <v>78714.025264</v>
      </c>
      <c r="S27" s="5">
        <f>SUM(D27:R27)</f>
        <v>619872.9489539999</v>
      </c>
    </row>
    <row r="28" spans="2:19" ht="12.75">
      <c r="B28" s="1" t="s">
        <v>6</v>
      </c>
      <c r="C28" s="38">
        <f t="shared" si="1"/>
        <v>314629.31</v>
      </c>
      <c r="D28" s="38">
        <v>35364.97</v>
      </c>
      <c r="E28" s="38">
        <v>0</v>
      </c>
      <c r="F28" s="38">
        <v>93465.33</v>
      </c>
      <c r="G28" s="38">
        <v>82103.46</v>
      </c>
      <c r="H28" s="38">
        <v>0</v>
      </c>
      <c r="I28" s="38">
        <v>103695.55</v>
      </c>
      <c r="J28" s="38">
        <v>0</v>
      </c>
      <c r="K28" s="38">
        <v>30000</v>
      </c>
      <c r="L28" s="38">
        <v>0</v>
      </c>
      <c r="M28" s="38">
        <v>30000</v>
      </c>
      <c r="N28" s="38">
        <f>+I28/2</f>
        <v>51847.775</v>
      </c>
      <c r="O28" s="38">
        <v>0</v>
      </c>
      <c r="P28" s="38">
        <v>30000</v>
      </c>
      <c r="Q28" s="38">
        <v>0</v>
      </c>
      <c r="R28" s="38">
        <f>+I28/3</f>
        <v>34565.183333333334</v>
      </c>
      <c r="S28" s="5">
        <f>SUM(D28:R28)</f>
        <v>491042.26833333337</v>
      </c>
    </row>
    <row r="29" spans="2:19" ht="13.5" thickBot="1">
      <c r="B29" s="1" t="s">
        <v>27</v>
      </c>
      <c r="C29" s="38">
        <f t="shared" si="1"/>
        <v>13591.87</v>
      </c>
      <c r="D29" s="38">
        <v>1931.5</v>
      </c>
      <c r="E29" s="38">
        <v>2220</v>
      </c>
      <c r="F29" s="38">
        <v>0</v>
      </c>
      <c r="G29" s="38">
        <v>505</v>
      </c>
      <c r="H29" s="38">
        <v>572</v>
      </c>
      <c r="I29" s="38">
        <v>8363.37</v>
      </c>
      <c r="J29" s="38">
        <v>1808</v>
      </c>
      <c r="K29" s="38">
        <v>17066</v>
      </c>
      <c r="L29" s="38">
        <v>0</v>
      </c>
      <c r="M29" s="38">
        <v>16700</v>
      </c>
      <c r="N29" s="38">
        <v>2500</v>
      </c>
      <c r="O29" s="38">
        <v>2500</v>
      </c>
      <c r="P29" s="38">
        <v>2500</v>
      </c>
      <c r="Q29" s="38">
        <v>2500</v>
      </c>
      <c r="R29" s="38">
        <v>2500</v>
      </c>
      <c r="S29" s="5">
        <f>SUM(D29:R29)</f>
        <v>61665.87</v>
      </c>
    </row>
    <row r="30" spans="2:19" ht="12.75">
      <c r="B30" s="11" t="s">
        <v>7</v>
      </c>
      <c r="C30" s="8">
        <f t="shared" si="1"/>
        <v>2564775.835</v>
      </c>
      <c r="D30" s="8">
        <f>SUM(D22,D25:D29)</f>
        <v>601318.335</v>
      </c>
      <c r="E30" s="8">
        <f>SUM(E22,E25:E29)</f>
        <v>155968.68542432238</v>
      </c>
      <c r="F30" s="8">
        <f aca="true" t="shared" si="6" ref="F30:R30">SUM(F22,F25:F29)</f>
        <v>493514.5945756777</v>
      </c>
      <c r="G30" s="8">
        <f t="shared" si="6"/>
        <v>456881.72</v>
      </c>
      <c r="H30" s="8">
        <f t="shared" si="6"/>
        <v>376579.52999999997</v>
      </c>
      <c r="I30" s="8">
        <f t="shared" si="6"/>
        <v>480512.9699999999</v>
      </c>
      <c r="J30" s="8">
        <f t="shared" si="6"/>
        <v>384553.16</v>
      </c>
      <c r="K30" s="8">
        <f t="shared" si="6"/>
        <v>528171.0652999999</v>
      </c>
      <c r="L30" s="8">
        <f t="shared" si="6"/>
        <v>115626.93926333725</v>
      </c>
      <c r="M30" s="8">
        <f t="shared" si="6"/>
        <v>415831.57440000004</v>
      </c>
      <c r="N30" s="8">
        <f t="shared" si="6"/>
        <v>336307.61796529195</v>
      </c>
      <c r="O30" s="8">
        <f t="shared" si="6"/>
        <v>247754.2543624058</v>
      </c>
      <c r="P30" s="8">
        <f t="shared" si="6"/>
        <v>111150.979474</v>
      </c>
      <c r="Q30" s="8">
        <f t="shared" si="6"/>
        <v>678406.1789422756</v>
      </c>
      <c r="R30" s="8">
        <f t="shared" si="6"/>
        <v>578198.9825800229</v>
      </c>
      <c r="S30" s="8">
        <f>SUM(S22,S25:S29)</f>
        <v>5960776.587287335</v>
      </c>
    </row>
    <row r="31" spans="3:4" ht="4.5" customHeight="1">
      <c r="C31" s="2"/>
      <c r="D31" s="2"/>
    </row>
    <row r="32" spans="2:4" ht="12.75">
      <c r="B32" s="1" t="s">
        <v>12</v>
      </c>
      <c r="C32" s="2"/>
      <c r="D32" s="2"/>
    </row>
    <row r="33" spans="2:19" ht="12.75">
      <c r="B33" s="1" t="s">
        <v>13</v>
      </c>
      <c r="C33" s="38">
        <f t="shared" si="1"/>
        <v>849025.69</v>
      </c>
      <c r="D33" s="38">
        <v>53811.27</v>
      </c>
      <c r="E33" s="38">
        <v>164736.34</v>
      </c>
      <c r="F33" s="38">
        <v>152069.79</v>
      </c>
      <c r="G33" s="38">
        <v>163106.48</v>
      </c>
      <c r="H33" s="38">
        <v>156294.71</v>
      </c>
      <c r="I33" s="38">
        <v>159007.1</v>
      </c>
      <c r="J33" s="38">
        <v>163476.32</v>
      </c>
      <c r="K33" s="38">
        <v>189563.38</v>
      </c>
      <c r="L33" s="38">
        <v>173683.7</v>
      </c>
      <c r="M33" s="38">
        <v>173683.7</v>
      </c>
      <c r="N33" s="38">
        <v>173683.7</v>
      </c>
      <c r="O33" s="38">
        <v>159911.22</v>
      </c>
      <c r="P33" s="38">
        <v>214529.65905</v>
      </c>
      <c r="Q33" s="38">
        <f>+E33*1.015</f>
        <v>167207.38509999998</v>
      </c>
      <c r="R33" s="38">
        <f>+F33*1.015</f>
        <v>154350.83685</v>
      </c>
      <c r="S33" s="5">
        <f aca="true" t="shared" si="7" ref="S33:S41">SUM(D33:R33)</f>
        <v>2419115.591</v>
      </c>
    </row>
    <row r="34" spans="2:19" ht="12.75">
      <c r="B34" s="1" t="s">
        <v>14</v>
      </c>
      <c r="C34" s="38">
        <f t="shared" si="1"/>
        <v>74283.03</v>
      </c>
      <c r="D34" s="38">
        <v>8421.12</v>
      </c>
      <c r="E34" s="38">
        <v>12223.07</v>
      </c>
      <c r="F34" s="38">
        <v>10964.98</v>
      </c>
      <c r="G34" s="38">
        <v>14808.62</v>
      </c>
      <c r="H34" s="38">
        <v>14033.86</v>
      </c>
      <c r="I34" s="38">
        <v>13831.38</v>
      </c>
      <c r="J34" s="38">
        <v>14379.54</v>
      </c>
      <c r="K34" s="38">
        <v>13831.06</v>
      </c>
      <c r="L34" s="38">
        <v>22713.47</v>
      </c>
      <c r="M34" s="38">
        <v>13216.43</v>
      </c>
      <c r="N34" s="38">
        <v>13216.43</v>
      </c>
      <c r="O34" s="38">
        <v>22713.47</v>
      </c>
      <c r="P34" s="38">
        <f>+D34*1.015</f>
        <v>8547.4368</v>
      </c>
      <c r="Q34" s="38">
        <f aca="true" t="shared" si="8" ref="Q34:Q41">+E34*1.015</f>
        <v>12406.416049999998</v>
      </c>
      <c r="R34" s="38">
        <f aca="true" t="shared" si="9" ref="R34:R41">+F34*1.015</f>
        <v>11129.454699999998</v>
      </c>
      <c r="S34" s="5">
        <f t="shared" si="7"/>
        <v>206436.73755</v>
      </c>
    </row>
    <row r="35" spans="2:19" ht="12.75">
      <c r="B35" s="1" t="s">
        <v>15</v>
      </c>
      <c r="C35" s="38">
        <f t="shared" si="1"/>
        <v>232191.98</v>
      </c>
      <c r="D35" s="38">
        <v>31477.84</v>
      </c>
      <c r="E35" s="38">
        <v>39995.97</v>
      </c>
      <c r="F35" s="38">
        <v>39477.81</v>
      </c>
      <c r="G35" s="38">
        <v>38961.23</v>
      </c>
      <c r="H35" s="38">
        <v>40339.87</v>
      </c>
      <c r="I35" s="38">
        <v>41939.26</v>
      </c>
      <c r="J35" s="38">
        <v>42396.31</v>
      </c>
      <c r="K35" s="38">
        <v>35564</v>
      </c>
      <c r="L35" s="38">
        <v>40521.98</v>
      </c>
      <c r="M35" s="38">
        <v>40521.98</v>
      </c>
      <c r="N35" s="38">
        <v>40521.98</v>
      </c>
      <c r="O35" s="38">
        <v>40521.98</v>
      </c>
      <c r="P35" s="38">
        <f aca="true" t="shared" si="10" ref="P35:P41">+D35*1.015</f>
        <v>31950.007599999997</v>
      </c>
      <c r="Q35" s="38">
        <f t="shared" si="8"/>
        <v>40595.90955</v>
      </c>
      <c r="R35" s="38">
        <f t="shared" si="9"/>
        <v>40069.97714999999</v>
      </c>
      <c r="S35" s="5">
        <f t="shared" si="7"/>
        <v>584856.1043</v>
      </c>
    </row>
    <row r="36" spans="2:19" ht="12.75">
      <c r="B36" s="1" t="s">
        <v>16</v>
      </c>
      <c r="C36" s="38">
        <f t="shared" si="1"/>
        <v>173677.44</v>
      </c>
      <c r="D36" s="38">
        <v>16946.35</v>
      </c>
      <c r="E36" s="38">
        <v>545.97</v>
      </c>
      <c r="F36" s="38">
        <v>33068.91</v>
      </c>
      <c r="G36" s="38">
        <v>47195.9</v>
      </c>
      <c r="H36" s="38">
        <v>35613.43</v>
      </c>
      <c r="I36" s="38">
        <v>40306.88</v>
      </c>
      <c r="J36" s="38">
        <v>37074</v>
      </c>
      <c r="K36" s="38">
        <v>33812.17</v>
      </c>
      <c r="L36" s="38">
        <v>24089.91</v>
      </c>
      <c r="M36" s="38">
        <v>41068.14</v>
      </c>
      <c r="N36" s="38">
        <v>32100.18</v>
      </c>
      <c r="O36" s="38">
        <v>28262.99</v>
      </c>
      <c r="P36" s="38">
        <f t="shared" si="10"/>
        <v>17200.545249999996</v>
      </c>
      <c r="Q36" s="38">
        <f t="shared" si="8"/>
        <v>554.15955</v>
      </c>
      <c r="R36" s="38">
        <f t="shared" si="9"/>
        <v>33564.94365</v>
      </c>
      <c r="S36" s="5">
        <f t="shared" si="7"/>
        <v>421404.47844999994</v>
      </c>
    </row>
    <row r="37" spans="2:19" ht="12.75">
      <c r="B37" s="1" t="s">
        <v>17</v>
      </c>
      <c r="C37" s="38">
        <f t="shared" si="1"/>
        <v>512567.32</v>
      </c>
      <c r="D37" s="38">
        <v>77487.2</v>
      </c>
      <c r="E37" s="38">
        <v>76614.82</v>
      </c>
      <c r="F37" s="38">
        <v>68149.4</v>
      </c>
      <c r="G37" s="38">
        <v>69625.53</v>
      </c>
      <c r="H37" s="38">
        <v>123649.8</v>
      </c>
      <c r="I37" s="38">
        <v>97040.57</v>
      </c>
      <c r="J37" s="38">
        <v>74886.38</v>
      </c>
      <c r="K37" s="38">
        <v>71539.21</v>
      </c>
      <c r="L37" s="38">
        <v>94392.74</v>
      </c>
      <c r="M37" s="38">
        <v>94012.74</v>
      </c>
      <c r="N37" s="38">
        <v>94012.74</v>
      </c>
      <c r="O37" s="38">
        <v>113503.85</v>
      </c>
      <c r="P37" s="38">
        <f t="shared" si="10"/>
        <v>78649.50799999999</v>
      </c>
      <c r="Q37" s="38">
        <f>+(E37*1.015)+60000</f>
        <v>137764.0423</v>
      </c>
      <c r="R37" s="38">
        <f>+(F37*1.015)+60000</f>
        <v>129171.64099999999</v>
      </c>
      <c r="S37" s="5">
        <f t="shared" si="7"/>
        <v>1400500.1713</v>
      </c>
    </row>
    <row r="38" spans="2:19" ht="12.75">
      <c r="B38" s="1" t="s">
        <v>18</v>
      </c>
      <c r="C38" s="38">
        <f t="shared" si="1"/>
        <v>0</v>
      </c>
      <c r="D38" s="38">
        <v>0</v>
      </c>
      <c r="E38" s="38">
        <v>0</v>
      </c>
      <c r="F38" s="38">
        <v>0</v>
      </c>
      <c r="G38" s="38">
        <v>0</v>
      </c>
      <c r="H38" s="38">
        <v>0</v>
      </c>
      <c r="I38" s="38">
        <v>0</v>
      </c>
      <c r="J38" s="38">
        <v>0</v>
      </c>
      <c r="K38" s="38">
        <v>0.0400000000372529</v>
      </c>
      <c r="L38" s="38">
        <v>0</v>
      </c>
      <c r="M38" s="38">
        <v>75000</v>
      </c>
      <c r="N38" s="38">
        <v>75000</v>
      </c>
      <c r="O38" s="38">
        <v>125000</v>
      </c>
      <c r="P38" s="38">
        <f t="shared" si="10"/>
        <v>0</v>
      </c>
      <c r="Q38" s="38">
        <v>125000</v>
      </c>
      <c r="R38" s="38">
        <v>125000</v>
      </c>
      <c r="S38" s="5">
        <f t="shared" si="7"/>
        <v>525000.04</v>
      </c>
    </row>
    <row r="39" spans="2:19" ht="12.75">
      <c r="B39" s="1" t="s">
        <v>19</v>
      </c>
      <c r="C39" s="38">
        <f t="shared" si="1"/>
        <v>279718.5</v>
      </c>
      <c r="D39" s="38">
        <v>10428.9</v>
      </c>
      <c r="E39" s="38">
        <v>8168.02</v>
      </c>
      <c r="F39" s="38">
        <v>82895.16</v>
      </c>
      <c r="G39" s="38">
        <v>30126.04</v>
      </c>
      <c r="H39" s="38">
        <v>104943.3</v>
      </c>
      <c r="I39" s="38">
        <v>43157.08</v>
      </c>
      <c r="J39" s="38">
        <v>100770.19</v>
      </c>
      <c r="K39" s="38">
        <v>54856.7</v>
      </c>
      <c r="L39" s="38">
        <f>+J39</f>
        <v>100770.19</v>
      </c>
      <c r="M39" s="38">
        <f>+L39</f>
        <v>100770.19</v>
      </c>
      <c r="N39" s="38">
        <f>+M39</f>
        <v>100770.19</v>
      </c>
      <c r="O39" s="38">
        <f>+N39</f>
        <v>100770.19</v>
      </c>
      <c r="P39" s="38">
        <f>+L39*1.015</f>
        <v>102281.74285</v>
      </c>
      <c r="Q39" s="38">
        <f>+M39*1.015</f>
        <v>102281.74285</v>
      </c>
      <c r="R39" s="38">
        <f>+N39*1.015</f>
        <v>102281.74285</v>
      </c>
      <c r="S39" s="5">
        <f t="shared" si="7"/>
        <v>1145271.37855</v>
      </c>
    </row>
    <row r="40" spans="2:19" ht="12.75">
      <c r="B40" s="1" t="s">
        <v>29</v>
      </c>
      <c r="C40" s="38">
        <f t="shared" si="1"/>
        <v>0</v>
      </c>
      <c r="D40" s="38">
        <v>0</v>
      </c>
      <c r="E40" s="38">
        <v>0</v>
      </c>
      <c r="F40" s="38">
        <v>0</v>
      </c>
      <c r="G40" s="38">
        <v>0</v>
      </c>
      <c r="H40" s="38">
        <v>0</v>
      </c>
      <c r="I40" s="38">
        <v>0</v>
      </c>
      <c r="J40" s="38">
        <v>0</v>
      </c>
      <c r="K40" s="38">
        <v>0</v>
      </c>
      <c r="L40" s="38">
        <v>0</v>
      </c>
      <c r="M40" s="38">
        <v>0</v>
      </c>
      <c r="N40" s="38">
        <v>0</v>
      </c>
      <c r="O40" s="38">
        <v>0</v>
      </c>
      <c r="P40" s="38">
        <f t="shared" si="10"/>
        <v>0</v>
      </c>
      <c r="Q40" s="38">
        <f t="shared" si="8"/>
        <v>0</v>
      </c>
      <c r="R40" s="38">
        <f t="shared" si="9"/>
        <v>0</v>
      </c>
      <c r="S40" s="5">
        <f t="shared" si="7"/>
        <v>0</v>
      </c>
    </row>
    <row r="41" spans="2:19" ht="13.5" thickBot="1">
      <c r="B41" s="1" t="s">
        <v>28</v>
      </c>
      <c r="C41" s="38">
        <f t="shared" si="1"/>
        <v>852.5300000000001</v>
      </c>
      <c r="D41" s="38">
        <v>139.83</v>
      </c>
      <c r="E41" s="38">
        <v>278.17</v>
      </c>
      <c r="F41" s="38">
        <v>54.57</v>
      </c>
      <c r="G41" s="38">
        <v>112.16</v>
      </c>
      <c r="H41" s="38">
        <v>102.71</v>
      </c>
      <c r="I41" s="38">
        <v>165.09</v>
      </c>
      <c r="J41" s="38">
        <v>452.17</v>
      </c>
      <c r="K41" s="38">
        <v>705.29</v>
      </c>
      <c r="L41" s="38">
        <v>190.76</v>
      </c>
      <c r="M41" s="38">
        <v>190.76</v>
      </c>
      <c r="N41" s="38">
        <v>190.76</v>
      </c>
      <c r="O41" s="38">
        <v>190.76</v>
      </c>
      <c r="P41" s="38">
        <f t="shared" si="10"/>
        <v>141.92745</v>
      </c>
      <c r="Q41" s="38">
        <f t="shared" si="8"/>
        <v>282.34255</v>
      </c>
      <c r="R41" s="38">
        <f t="shared" si="9"/>
        <v>55.388549999999995</v>
      </c>
      <c r="S41" s="5">
        <f t="shared" si="7"/>
        <v>3252.6885500000008</v>
      </c>
    </row>
    <row r="42" spans="2:19" ht="12.75">
      <c r="B42" s="11" t="s">
        <v>20</v>
      </c>
      <c r="C42" s="8">
        <f t="shared" si="1"/>
        <v>2122316.49</v>
      </c>
      <c r="D42" s="8">
        <f>SUM(D33:D41)</f>
        <v>198712.50999999995</v>
      </c>
      <c r="E42" s="8">
        <f>SUM(E33:E41)</f>
        <v>302562.36000000004</v>
      </c>
      <c r="F42" s="8">
        <f aca="true" t="shared" si="11" ref="F42:P42">SUM(F33:F41)</f>
        <v>386680.62000000005</v>
      </c>
      <c r="G42" s="8">
        <f t="shared" si="11"/>
        <v>363935.95999999996</v>
      </c>
      <c r="H42" s="8">
        <f t="shared" si="11"/>
        <v>474977.68</v>
      </c>
      <c r="I42" s="8">
        <f t="shared" si="11"/>
        <v>395447.3600000001</v>
      </c>
      <c r="J42" s="8">
        <f t="shared" si="11"/>
        <v>433434.91000000003</v>
      </c>
      <c r="K42" s="8">
        <f t="shared" si="11"/>
        <v>399871.85000000003</v>
      </c>
      <c r="L42" s="8">
        <f t="shared" si="11"/>
        <v>456362.75000000006</v>
      </c>
      <c r="M42" s="8">
        <f t="shared" si="11"/>
        <v>538463.94</v>
      </c>
      <c r="N42" s="8">
        <f t="shared" si="11"/>
        <v>529495.98</v>
      </c>
      <c r="O42" s="8">
        <f t="shared" si="11"/>
        <v>590874.46</v>
      </c>
      <c r="P42" s="8">
        <f t="shared" si="11"/>
        <v>453300.827</v>
      </c>
      <c r="Q42" s="8">
        <f>SUM(Q33:Q41)</f>
        <v>586091.99795</v>
      </c>
      <c r="R42" s="8">
        <f>SUM(R33:R41)</f>
        <v>595623.9847500001</v>
      </c>
      <c r="S42" s="8">
        <f>SUM(S33:S41)</f>
        <v>6705837.189700001</v>
      </c>
    </row>
    <row r="43" spans="3:4" ht="4.5" customHeight="1">
      <c r="C43" s="2"/>
      <c r="D43" s="2"/>
    </row>
    <row r="44" spans="2:19" ht="12.75">
      <c r="B44" s="4" t="s">
        <v>22</v>
      </c>
      <c r="C44" s="7">
        <f>C30-C42+C8</f>
        <v>492759.34499999974</v>
      </c>
      <c r="D44" s="7">
        <f>SUM(D8,D30,-D42)</f>
        <v>452905.825</v>
      </c>
      <c r="E44" s="7">
        <f>SUM(E8,E30,-E42)</f>
        <v>306312.1504243224</v>
      </c>
      <c r="F44" s="7">
        <f aca="true" t="shared" si="12" ref="F44:R44">SUM(F8,F30,-F42)</f>
        <v>413146.12500000006</v>
      </c>
      <c r="G44" s="7">
        <f t="shared" si="12"/>
        <v>506091.885</v>
      </c>
      <c r="H44" s="7">
        <f t="shared" si="12"/>
        <v>407693.73500000004</v>
      </c>
      <c r="I44" s="7">
        <f t="shared" si="12"/>
        <v>492759.34499999986</v>
      </c>
      <c r="J44" s="7">
        <f t="shared" si="12"/>
        <v>443877.59499999986</v>
      </c>
      <c r="K44" s="7">
        <f t="shared" si="12"/>
        <v>572176.8102999998</v>
      </c>
      <c r="L44" s="7">
        <f t="shared" si="12"/>
        <v>231440.999563337</v>
      </c>
      <c r="M44" s="7">
        <f t="shared" si="12"/>
        <v>108808.63396333717</v>
      </c>
      <c r="N44" s="7">
        <f t="shared" si="12"/>
        <v>-84379.72807137086</v>
      </c>
      <c r="O44" s="7">
        <f t="shared" si="12"/>
        <v>-427499.933708965</v>
      </c>
      <c r="P44" s="7">
        <f t="shared" si="12"/>
        <v>-769649.781234965</v>
      </c>
      <c r="Q44" s="7">
        <f t="shared" si="12"/>
        <v>-677335.6002426894</v>
      </c>
      <c r="R44" s="7">
        <f t="shared" si="12"/>
        <v>-694760.6024126665</v>
      </c>
      <c r="S44" s="5"/>
    </row>
    <row r="45" ht="4.5" customHeight="1"/>
    <row r="48" ht="12.75">
      <c r="S48" s="41" t="s">
        <v>60</v>
      </c>
    </row>
    <row r="49" ht="12.75">
      <c r="S49" s="41"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
      <selection activeCell="C20" sqref="C20"/>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1" t="s">
        <v>30</v>
      </c>
      <c r="D2" s="22"/>
      <c r="E2" s="22"/>
      <c r="F2" s="22"/>
      <c r="G2" s="23"/>
    </row>
    <row r="3" spans="3:7" ht="12.75">
      <c r="C3" s="9"/>
      <c r="D3" s="12"/>
      <c r="E3" s="12"/>
      <c r="F3" s="12"/>
      <c r="G3" s="24"/>
    </row>
    <row r="4" spans="3:7" ht="52.5">
      <c r="C4" s="28" t="s">
        <v>31</v>
      </c>
      <c r="D4" s="29" t="s">
        <v>45</v>
      </c>
      <c r="E4" s="29" t="s">
        <v>46</v>
      </c>
      <c r="F4" s="29" t="s">
        <v>47</v>
      </c>
      <c r="G4" s="30" t="s">
        <v>48</v>
      </c>
    </row>
    <row r="5" spans="3:7" ht="12.75">
      <c r="C5" s="9" t="s">
        <v>32</v>
      </c>
      <c r="D5" s="25">
        <v>0.05</v>
      </c>
      <c r="E5" s="25">
        <v>0.01</v>
      </c>
      <c r="F5" s="25">
        <f>E5-D5</f>
        <v>-0.04</v>
      </c>
      <c r="G5" s="26">
        <f>SUM($F$5:F5)</f>
        <v>-0.04</v>
      </c>
    </row>
    <row r="6" spans="3:7" ht="12.75">
      <c r="C6" s="9" t="s">
        <v>33</v>
      </c>
      <c r="D6" s="25">
        <v>0.05</v>
      </c>
      <c r="E6" s="25">
        <v>0</v>
      </c>
      <c r="F6" s="25">
        <f aca="true" t="shared" si="0" ref="F6:F16">E6-D6</f>
        <v>-0.05</v>
      </c>
      <c r="G6" s="26">
        <f>SUM($F$5:F6)</f>
        <v>-0.09</v>
      </c>
    </row>
    <row r="7" spans="3:7" ht="12.75">
      <c r="C7" s="9" t="s">
        <v>34</v>
      </c>
      <c r="D7" s="25">
        <v>0.09</v>
      </c>
      <c r="E7" s="25">
        <v>0.09</v>
      </c>
      <c r="F7" s="25">
        <f t="shared" si="0"/>
        <v>0</v>
      </c>
      <c r="G7" s="26">
        <f>SUM($F$5:F7)</f>
        <v>-0.09</v>
      </c>
    </row>
    <row r="8" spans="3:7" ht="12.75">
      <c r="C8" s="9" t="s">
        <v>35</v>
      </c>
      <c r="D8" s="25">
        <v>0.09</v>
      </c>
      <c r="E8" s="25">
        <v>0.14</v>
      </c>
      <c r="F8" s="25">
        <f t="shared" si="0"/>
        <v>0.05000000000000002</v>
      </c>
      <c r="G8" s="26">
        <f>SUM($F$5:F8)</f>
        <v>-0.03999999999999998</v>
      </c>
    </row>
    <row r="9" spans="3:7" ht="12.75">
      <c r="C9" s="9" t="s">
        <v>36</v>
      </c>
      <c r="D9" s="25">
        <v>0.09</v>
      </c>
      <c r="E9" s="25">
        <v>0.045</v>
      </c>
      <c r="F9" s="25">
        <f t="shared" si="0"/>
        <v>-0.045</v>
      </c>
      <c r="G9" s="26">
        <f>SUM($F$5:F9)</f>
        <v>-0.08499999999999998</v>
      </c>
    </row>
    <row r="10" spans="3:7" ht="12.75">
      <c r="C10" s="9" t="s">
        <v>37</v>
      </c>
      <c r="D10" s="25">
        <v>0.09</v>
      </c>
      <c r="E10" s="25">
        <v>0.13</v>
      </c>
      <c r="F10" s="25">
        <f t="shared" si="0"/>
        <v>0.04000000000000001</v>
      </c>
      <c r="G10" s="26">
        <f>SUM($F$5:F10)</f>
        <v>-0.04499999999999997</v>
      </c>
    </row>
    <row r="11" spans="3:7" ht="12.75">
      <c r="C11" s="9" t="s">
        <v>38</v>
      </c>
      <c r="D11" s="25">
        <v>0.09</v>
      </c>
      <c r="E11" s="25">
        <v>0.135</v>
      </c>
      <c r="F11" s="25">
        <f t="shared" si="0"/>
        <v>0.04500000000000001</v>
      </c>
      <c r="G11" s="26">
        <f>SUM($F$5:F11)</f>
        <v>0</v>
      </c>
    </row>
    <row r="12" spans="3:7" ht="12.75">
      <c r="C12" s="9" t="s">
        <v>39</v>
      </c>
      <c r="D12" s="25">
        <f>0.45*0.2</f>
        <v>0.09000000000000001</v>
      </c>
      <c r="E12" s="25">
        <v>0.005</v>
      </c>
      <c r="F12" s="25">
        <f t="shared" si="0"/>
        <v>-0.085</v>
      </c>
      <c r="G12" s="26">
        <f>SUM($F$5:F12)</f>
        <v>-0.08499999999999996</v>
      </c>
    </row>
    <row r="13" spans="3:7" ht="12.75">
      <c r="C13" s="9" t="s">
        <v>40</v>
      </c>
      <c r="D13" s="25">
        <f>0.45*0.2</f>
        <v>0.09000000000000001</v>
      </c>
      <c r="E13" s="25">
        <v>0.09</v>
      </c>
      <c r="F13" s="25">
        <f t="shared" si="0"/>
        <v>0</v>
      </c>
      <c r="G13" s="26">
        <f>SUM($F$5:F13)</f>
        <v>-0.08499999999999996</v>
      </c>
    </row>
    <row r="14" spans="3:7" ht="12.75">
      <c r="C14" s="9" t="s">
        <v>41</v>
      </c>
      <c r="D14" s="25">
        <f>0.45*0.2</f>
        <v>0.09000000000000001</v>
      </c>
      <c r="E14" s="25">
        <v>0.06</v>
      </c>
      <c r="F14" s="25">
        <f t="shared" si="0"/>
        <v>-0.030000000000000013</v>
      </c>
      <c r="G14" s="26">
        <f>SUM($F$5:F14)</f>
        <v>-0.11499999999999998</v>
      </c>
    </row>
    <row r="15" spans="3:7" ht="12.75">
      <c r="C15" s="9" t="s">
        <v>42</v>
      </c>
      <c r="D15" s="25">
        <f>0.45*0.2</f>
        <v>0.09000000000000001</v>
      </c>
      <c r="E15" s="25">
        <v>0.045</v>
      </c>
      <c r="F15" s="25">
        <f t="shared" si="0"/>
        <v>-0.04500000000000001</v>
      </c>
      <c r="G15" s="26">
        <f>SUM($F$5:F15)</f>
        <v>-0.15999999999999998</v>
      </c>
    </row>
    <row r="16" spans="3:7" ht="12.75">
      <c r="C16" s="9" t="s">
        <v>43</v>
      </c>
      <c r="D16" s="25">
        <f>0.45*0.2</f>
        <v>0.09000000000000001</v>
      </c>
      <c r="E16" s="25">
        <v>0</v>
      </c>
      <c r="F16" s="25">
        <f t="shared" si="0"/>
        <v>-0.09000000000000001</v>
      </c>
      <c r="G16" s="26">
        <f>SUM($F$5:F16)</f>
        <v>-0.25</v>
      </c>
    </row>
    <row r="17" spans="3:7" ht="4.5" customHeight="1">
      <c r="C17" s="9"/>
      <c r="D17" s="25"/>
      <c r="E17" s="25"/>
      <c r="F17" s="25"/>
      <c r="G17" s="26"/>
    </row>
    <row r="18" spans="3:7" ht="12.75">
      <c r="C18" s="31" t="s">
        <v>44</v>
      </c>
      <c r="D18" s="25"/>
      <c r="E18" s="25"/>
      <c r="F18" s="25"/>
      <c r="G18" s="26"/>
    </row>
    <row r="19" spans="3:7" ht="12.75">
      <c r="C19" s="9" t="s">
        <v>32</v>
      </c>
      <c r="D19" s="25"/>
      <c r="E19" s="25">
        <v>0.175</v>
      </c>
      <c r="F19" s="25"/>
      <c r="G19" s="26">
        <f>SUM($F$5:F19)+SUM($E$19:E19)</f>
        <v>-0.07500000000000001</v>
      </c>
    </row>
    <row r="20" spans="3:7" ht="12.75">
      <c r="C20" s="9" t="s">
        <v>33</v>
      </c>
      <c r="D20" s="25"/>
      <c r="E20" s="25">
        <v>0.075</v>
      </c>
      <c r="F20" s="25"/>
      <c r="G20" s="26">
        <f>SUM($F$5:F20)+SUM($E$19:E20)</f>
        <v>0</v>
      </c>
    </row>
    <row r="21" spans="3:7" ht="12.75">
      <c r="C21" s="10"/>
      <c r="D21" s="15"/>
      <c r="E21" s="15"/>
      <c r="F21" s="15"/>
      <c r="G21" s="27"/>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7 -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itemw40att7</cp:keywords>
  <dc:description/>
  <cp:lastModifiedBy> </cp:lastModifiedBy>
  <cp:lastPrinted>2010-03-15T15:58:33Z</cp:lastPrinted>
  <dcterms:created xsi:type="dcterms:W3CDTF">2009-03-30T23:30:00Z</dcterms:created>
  <dcterms:modified xsi:type="dcterms:W3CDTF">2010-04-22T21:01:17Z</dcterms:modified>
  <cp:category/>
  <cp:version/>
  <cp:contentType/>
  <cp:contentStatus/>
</cp:coreProperties>
</file>