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99741161-EA03-47F0-ABB7-2F3B5DC6E33D}" xr6:coauthVersionLast="47" xr6:coauthVersionMax="47" xr10:uidLastSave="{00000000-0000-0000-0000-000000000000}"/>
  <bookViews>
    <workbookView xWindow="53880" yWindow="-105" windowWidth="29040" windowHeight="15840" tabRatio="956" xr2:uid="{00000000-000D-0000-FFFF-FFFF00000000}"/>
  </bookViews>
  <sheets>
    <sheet name="County Totals" sheetId="109" r:id="rId1"/>
    <sheet name="Alameda" sheetId="13" r:id="rId2"/>
    <sheet name="Butte" sheetId="83" r:id="rId3"/>
    <sheet name="Contra Costa" sheetId="84" r:id="rId4"/>
    <sheet name="Fresno" sheetId="85" r:id="rId5"/>
    <sheet name="Humboldt" sheetId="86" r:id="rId6"/>
    <sheet name="Kern" sheetId="114" r:id="rId7"/>
    <sheet name="Lake" sheetId="87" r:id="rId8"/>
    <sheet name="Los Angeles" sheetId="88" r:id="rId9"/>
    <sheet name="Madera" sheetId="89" r:id="rId10"/>
    <sheet name="Monterey" sheetId="90" r:id="rId11"/>
    <sheet name="Napa" sheetId="91" r:id="rId12"/>
    <sheet name="Orange" sheetId="93" r:id="rId13"/>
    <sheet name="Riverside" sheetId="94" r:id="rId14"/>
    <sheet name="Sacramento" sheetId="96" r:id="rId15"/>
    <sheet name="San Benito" sheetId="110" r:id="rId16"/>
    <sheet name="San Bernardino" sheetId="97" r:id="rId17"/>
    <sheet name="San Diego" sheetId="98" r:id="rId18"/>
    <sheet name="San Joaquin" sheetId="99" r:id="rId19"/>
    <sheet name="San Luis Obispo" sheetId="100" r:id="rId20"/>
    <sheet name="Santa Barbara" sheetId="111" r:id="rId21"/>
    <sheet name="Santa Clara" sheetId="101" r:id="rId22"/>
    <sheet name="Santa Cruz" sheetId="112" r:id="rId23"/>
    <sheet name="Solano" sheetId="102" r:id="rId24"/>
    <sheet name="Sonoma" sheetId="103" r:id="rId25"/>
    <sheet name="Stanislaus" sheetId="104" r:id="rId26"/>
    <sheet name="Tulare" sheetId="105" r:id="rId27"/>
    <sheet name="Ventura" sheetId="107" r:id="rId28"/>
    <sheet name="Yolo" sheetId="108" r:id="rId29"/>
    <sheet name="Yuba" sheetId="113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09" l="1"/>
  <c r="I6" i="109"/>
  <c r="I7" i="109"/>
  <c r="I8" i="109"/>
  <c r="I9" i="109"/>
  <c r="I10" i="109"/>
  <c r="I11" i="109"/>
  <c r="I12" i="109"/>
  <c r="I13" i="109"/>
  <c r="I14" i="109"/>
  <c r="I15" i="109"/>
  <c r="I16" i="109"/>
  <c r="I17" i="109"/>
  <c r="I18" i="109"/>
  <c r="I19" i="109"/>
  <c r="I20" i="109"/>
  <c r="I21" i="109"/>
  <c r="I22" i="109"/>
  <c r="I23" i="109"/>
  <c r="I24" i="109"/>
  <c r="I25" i="109"/>
  <c r="I26" i="109"/>
  <c r="I27" i="109"/>
  <c r="I28" i="109"/>
  <c r="I29" i="109"/>
  <c r="I30" i="109"/>
  <c r="I31" i="109"/>
  <c r="I32" i="109"/>
  <c r="I33" i="109"/>
  <c r="H10" i="109"/>
  <c r="G10" i="109"/>
  <c r="F10" i="109"/>
  <c r="E10" i="109"/>
  <c r="D10" i="109"/>
  <c r="C10" i="109"/>
  <c r="B10" i="109"/>
  <c r="G4" i="114"/>
  <c r="F4" i="114"/>
  <c r="E4" i="114"/>
  <c r="D4" i="114"/>
  <c r="C4" i="114"/>
  <c r="A4" i="114"/>
  <c r="H3" i="114"/>
  <c r="H4" i="114" s="1"/>
  <c r="B33" i="109" l="1"/>
  <c r="B32" i="109"/>
  <c r="B30" i="109"/>
  <c r="B29" i="109"/>
  <c r="B28" i="109"/>
  <c r="B27" i="109"/>
  <c r="B26" i="109"/>
  <c r="B25" i="109"/>
  <c r="B24" i="109"/>
  <c r="B23" i="109"/>
  <c r="B21" i="109"/>
  <c r="B20" i="109"/>
  <c r="B19" i="109"/>
  <c r="B18" i="109"/>
  <c r="B17" i="109"/>
  <c r="B16" i="109"/>
  <c r="B15" i="109"/>
  <c r="B14" i="109"/>
  <c r="B13" i="109"/>
  <c r="B12" i="109"/>
  <c r="B11" i="109"/>
  <c r="B9" i="109"/>
  <c r="B8" i="109"/>
  <c r="B7" i="109"/>
  <c r="B6" i="109"/>
  <c r="B5" i="109"/>
  <c r="C34" i="109"/>
  <c r="D5" i="109"/>
  <c r="E5" i="109"/>
  <c r="F5" i="109"/>
  <c r="G5" i="109"/>
  <c r="H5" i="109"/>
  <c r="D6" i="109"/>
  <c r="E6" i="109"/>
  <c r="F6" i="109"/>
  <c r="G6" i="109"/>
  <c r="H6" i="109"/>
  <c r="D7" i="109"/>
  <c r="C5" i="84"/>
  <c r="E7" i="109"/>
  <c r="F7" i="109"/>
  <c r="G7" i="109"/>
  <c r="H7" i="109"/>
  <c r="D8" i="109"/>
  <c r="C5" i="85"/>
  <c r="E8" i="109"/>
  <c r="F8" i="109"/>
  <c r="G8" i="109"/>
  <c r="H8" i="109"/>
  <c r="D9" i="109"/>
  <c r="E9" i="109"/>
  <c r="F9" i="109"/>
  <c r="G9" i="109"/>
  <c r="H9" i="109"/>
  <c r="D11" i="109"/>
  <c r="E11" i="109"/>
  <c r="F11" i="109"/>
  <c r="G11" i="109"/>
  <c r="H11" i="109"/>
  <c r="D12" i="109"/>
  <c r="E12" i="109"/>
  <c r="F12" i="109"/>
  <c r="G12" i="109"/>
  <c r="H12" i="109"/>
  <c r="D13" i="109"/>
  <c r="E13" i="109"/>
  <c r="F13" i="109"/>
  <c r="G13" i="109"/>
  <c r="H13" i="109"/>
  <c r="D14" i="109"/>
  <c r="E14" i="109"/>
  <c r="F14" i="109"/>
  <c r="G14" i="109"/>
  <c r="H14" i="109"/>
  <c r="D15" i="109"/>
  <c r="E15" i="109"/>
  <c r="F15" i="109"/>
  <c r="G15" i="109"/>
  <c r="H15" i="109"/>
  <c r="D16" i="109"/>
  <c r="E16" i="109"/>
  <c r="F16" i="109"/>
  <c r="G16" i="109"/>
  <c r="H16" i="109"/>
  <c r="D17" i="109"/>
  <c r="E17" i="109"/>
  <c r="F17" i="109"/>
  <c r="G17" i="109"/>
  <c r="H17" i="109"/>
  <c r="D18" i="109"/>
  <c r="E18" i="109"/>
  <c r="F18" i="109"/>
  <c r="G18" i="109"/>
  <c r="H18" i="109"/>
  <c r="D19" i="109"/>
  <c r="E19" i="109"/>
  <c r="F19" i="109"/>
  <c r="G19" i="109"/>
  <c r="H19" i="109"/>
  <c r="D20" i="109"/>
  <c r="E20" i="109"/>
  <c r="F20" i="109"/>
  <c r="G20" i="109"/>
  <c r="H20" i="109"/>
  <c r="D21" i="109"/>
  <c r="E21" i="109"/>
  <c r="F21" i="109"/>
  <c r="G21" i="109"/>
  <c r="H21" i="109"/>
  <c r="D22" i="109"/>
  <c r="E22" i="109"/>
  <c r="F22" i="109"/>
  <c r="G22" i="109"/>
  <c r="H22" i="109"/>
  <c r="B34" i="109" l="1"/>
  <c r="D23" i="109"/>
  <c r="E23" i="109"/>
  <c r="F23" i="109"/>
  <c r="G23" i="109"/>
  <c r="H23" i="109"/>
  <c r="D24" i="109"/>
  <c r="E24" i="109"/>
  <c r="F24" i="109"/>
  <c r="G24" i="109"/>
  <c r="H24" i="109"/>
  <c r="D25" i="109"/>
  <c r="E25" i="109"/>
  <c r="F25" i="109"/>
  <c r="G25" i="109"/>
  <c r="H25" i="109"/>
  <c r="H26" i="109" l="1"/>
  <c r="G26" i="109"/>
  <c r="F26" i="109"/>
  <c r="E26" i="109"/>
  <c r="D26" i="109"/>
  <c r="H27" i="109"/>
  <c r="G27" i="109"/>
  <c r="F27" i="109"/>
  <c r="E27" i="109"/>
  <c r="D27" i="109"/>
  <c r="H28" i="109"/>
  <c r="G28" i="109"/>
  <c r="F28" i="109"/>
  <c r="E28" i="109"/>
  <c r="D28" i="109"/>
  <c r="H29" i="109"/>
  <c r="G29" i="109"/>
  <c r="F29" i="109"/>
  <c r="E29" i="109"/>
  <c r="D29" i="109"/>
  <c r="H31" i="109"/>
  <c r="G31" i="109"/>
  <c r="F31" i="109"/>
  <c r="E31" i="109"/>
  <c r="D30" i="109"/>
  <c r="D31" i="109"/>
  <c r="D33" i="109"/>
  <c r="D32" i="109"/>
  <c r="D34" i="109" l="1"/>
  <c r="H32" i="109"/>
  <c r="G32" i="109"/>
  <c r="F32" i="109"/>
  <c r="E32" i="109"/>
  <c r="E34" i="109" s="1"/>
  <c r="H33" i="109"/>
  <c r="G33" i="109"/>
  <c r="F33" i="109"/>
  <c r="E33" i="109"/>
  <c r="H8" i="13"/>
  <c r="C8" i="13"/>
  <c r="H4" i="83"/>
  <c r="C4" i="83"/>
  <c r="C5" i="86"/>
  <c r="H4" i="87"/>
  <c r="C4" i="87"/>
  <c r="A4" i="87"/>
  <c r="C19" i="88"/>
  <c r="H4" i="89"/>
  <c r="C4" i="89"/>
  <c r="H4" i="90"/>
  <c r="C4" i="90"/>
  <c r="A4" i="91"/>
  <c r="H4" i="91"/>
  <c r="C4" i="91"/>
  <c r="C13" i="93"/>
  <c r="H5" i="97"/>
  <c r="C5" i="97"/>
  <c r="H10" i="98"/>
  <c r="C10" i="98"/>
  <c r="H4" i="99"/>
  <c r="C4" i="99"/>
  <c r="H4" i="100"/>
  <c r="C4" i="100"/>
  <c r="H4" i="111"/>
  <c r="C4" i="111"/>
  <c r="H4" i="112"/>
  <c r="C4" i="112"/>
  <c r="H4" i="102"/>
  <c r="C4" i="102"/>
  <c r="H6" i="103"/>
  <c r="C6" i="103"/>
  <c r="H4" i="104"/>
  <c r="C4" i="104"/>
  <c r="H7" i="105"/>
  <c r="C7" i="105"/>
  <c r="C7" i="107"/>
  <c r="H7" i="107"/>
  <c r="C4" i="108"/>
  <c r="H4" i="108"/>
  <c r="H4" i="113"/>
  <c r="C4" i="113"/>
  <c r="H4" i="110"/>
  <c r="C4" i="110"/>
  <c r="H8" i="96"/>
  <c r="C8" i="96"/>
  <c r="H11" i="94"/>
  <c r="C11" i="94"/>
  <c r="H18" i="88"/>
  <c r="H19" i="88" s="1"/>
  <c r="H17" i="88"/>
  <c r="H16" i="88"/>
  <c r="H15" i="88"/>
  <c r="H14" i="88"/>
  <c r="H13" i="88"/>
  <c r="H12" i="88"/>
  <c r="H11" i="88"/>
  <c r="H10" i="88"/>
  <c r="H9" i="88"/>
  <c r="H8" i="88"/>
  <c r="H7" i="88"/>
  <c r="H6" i="88"/>
  <c r="H5" i="88"/>
  <c r="H4" i="88"/>
  <c r="H34" i="109" l="1"/>
  <c r="G34" i="109"/>
  <c r="F34" i="109"/>
  <c r="H4" i="86"/>
  <c r="H5" i="86" s="1"/>
  <c r="H3" i="86"/>
  <c r="A4" i="113" l="1"/>
  <c r="A4" i="108"/>
  <c r="A7" i="107"/>
  <c r="A7" i="105"/>
  <c r="H5" i="105"/>
  <c r="H4" i="105"/>
  <c r="H3" i="105"/>
  <c r="A4" i="104"/>
  <c r="A6" i="103"/>
  <c r="A4" i="102"/>
  <c r="A4" i="112"/>
  <c r="A4" i="111"/>
  <c r="A4" i="100"/>
  <c r="A4" i="99"/>
  <c r="A10" i="98"/>
  <c r="H4" i="98"/>
  <c r="H3" i="98"/>
  <c r="H9" i="98"/>
  <c r="A5" i="97"/>
  <c r="A4" i="110"/>
  <c r="A8" i="96"/>
  <c r="H3" i="96"/>
  <c r="A11" i="94"/>
  <c r="H6" i="94"/>
  <c r="H5" i="94"/>
  <c r="A13" i="93"/>
  <c r="H9" i="93"/>
  <c r="H10" i="93"/>
  <c r="H8" i="93"/>
  <c r="H7" i="93"/>
  <c r="H4" i="93"/>
  <c r="A4" i="90"/>
  <c r="A4" i="89"/>
  <c r="A19" i="88" l="1"/>
  <c r="A5" i="86"/>
  <c r="A5" i="85"/>
  <c r="A4" i="83"/>
  <c r="A5" i="84"/>
  <c r="A8" i="13"/>
  <c r="H4" i="13"/>
  <c r="G4" i="113"/>
  <c r="F4" i="113"/>
  <c r="E4" i="113"/>
  <c r="D4" i="113"/>
  <c r="H3" i="113"/>
  <c r="G4" i="112"/>
  <c r="F4" i="112"/>
  <c r="E4" i="112"/>
  <c r="D4" i="112"/>
  <c r="H3" i="112"/>
  <c r="G4" i="111"/>
  <c r="F4" i="111"/>
  <c r="E4" i="111"/>
  <c r="D4" i="111"/>
  <c r="H3" i="111"/>
  <c r="G4" i="110"/>
  <c r="F4" i="110"/>
  <c r="E4" i="110"/>
  <c r="D4" i="110"/>
  <c r="H3" i="110"/>
  <c r="H4" i="103" l="1"/>
  <c r="H3" i="88" l="1"/>
  <c r="A34" i="109" l="1"/>
  <c r="I34" i="109" l="1"/>
  <c r="G4" i="108"/>
  <c r="F4" i="108"/>
  <c r="E4" i="108"/>
  <c r="D4" i="108"/>
  <c r="H3" i="108"/>
  <c r="G7" i="107"/>
  <c r="F7" i="107"/>
  <c r="E7" i="107"/>
  <c r="D7" i="107"/>
  <c r="H6" i="107"/>
  <c r="H5" i="107"/>
  <c r="H4" i="107"/>
  <c r="H3" i="107"/>
  <c r="G7" i="105"/>
  <c r="F7" i="105"/>
  <c r="E7" i="105"/>
  <c r="D7" i="105"/>
  <c r="H6" i="105"/>
  <c r="G4" i="104"/>
  <c r="F4" i="104"/>
  <c r="E4" i="104"/>
  <c r="D4" i="104"/>
  <c r="H3" i="104"/>
  <c r="G6" i="103"/>
  <c r="F6" i="103"/>
  <c r="E6" i="103"/>
  <c r="D6" i="103"/>
  <c r="H5" i="103"/>
  <c r="H3" i="103"/>
  <c r="G4" i="102"/>
  <c r="F4" i="102"/>
  <c r="E4" i="102"/>
  <c r="D4" i="102"/>
  <c r="H3" i="102"/>
  <c r="H4" i="101"/>
  <c r="H3" i="101"/>
  <c r="G4" i="100"/>
  <c r="F4" i="100"/>
  <c r="E4" i="100"/>
  <c r="D4" i="100"/>
  <c r="H3" i="100"/>
  <c r="G4" i="99"/>
  <c r="F4" i="99"/>
  <c r="E4" i="99"/>
  <c r="D4" i="99"/>
  <c r="H3" i="99"/>
  <c r="G10" i="98"/>
  <c r="F10" i="98"/>
  <c r="E10" i="98"/>
  <c r="D10" i="98"/>
  <c r="H8" i="98"/>
  <c r="H7" i="98"/>
  <c r="H6" i="98"/>
  <c r="H5" i="98"/>
  <c r="G5" i="97"/>
  <c r="F5" i="97"/>
  <c r="E5" i="97"/>
  <c r="D5" i="97"/>
  <c r="H4" i="97"/>
  <c r="H3" i="97"/>
  <c r="G8" i="96"/>
  <c r="F8" i="96"/>
  <c r="E8" i="96"/>
  <c r="D8" i="96"/>
  <c r="H7" i="96"/>
  <c r="H6" i="96"/>
  <c r="H5" i="96"/>
  <c r="H4" i="96"/>
  <c r="G11" i="94"/>
  <c r="F11" i="94"/>
  <c r="E11" i="94"/>
  <c r="D11" i="94"/>
  <c r="H10" i="94"/>
  <c r="H9" i="94"/>
  <c r="H8" i="94"/>
  <c r="H7" i="94"/>
  <c r="H4" i="94"/>
  <c r="H3" i="94"/>
  <c r="G13" i="93"/>
  <c r="F13" i="93"/>
  <c r="E13" i="93"/>
  <c r="D13" i="93"/>
  <c r="H12" i="93"/>
  <c r="H11" i="93"/>
  <c r="H6" i="93"/>
  <c r="H13" i="93" s="1"/>
  <c r="H5" i="93"/>
  <c r="H3" i="93"/>
  <c r="G4" i="91" l="1"/>
  <c r="F4" i="91"/>
  <c r="E4" i="91"/>
  <c r="D4" i="91"/>
  <c r="H3" i="91"/>
  <c r="G4" i="90"/>
  <c r="F4" i="90"/>
  <c r="E4" i="90"/>
  <c r="D4" i="90"/>
  <c r="H3" i="90"/>
  <c r="G4" i="89"/>
  <c r="F4" i="89"/>
  <c r="E4" i="89"/>
  <c r="D4" i="89"/>
  <c r="H3" i="89"/>
  <c r="D19" i="88" l="1"/>
  <c r="E19" i="88"/>
  <c r="F19" i="88"/>
  <c r="G19" i="88"/>
  <c r="G4" i="87" l="1"/>
  <c r="F4" i="87"/>
  <c r="E4" i="87"/>
  <c r="D4" i="87"/>
  <c r="H3" i="87"/>
  <c r="G5" i="86"/>
  <c r="F5" i="86"/>
  <c r="E5" i="86"/>
  <c r="D5" i="86"/>
  <c r="G5" i="85"/>
  <c r="F5" i="85"/>
  <c r="E5" i="85"/>
  <c r="D5" i="85"/>
  <c r="H4" i="85"/>
  <c r="H3" i="85"/>
  <c r="H5" i="85" l="1"/>
  <c r="G5" i="84"/>
  <c r="F5" i="84"/>
  <c r="E5" i="84"/>
  <c r="D5" i="84"/>
  <c r="H4" i="84"/>
  <c r="H3" i="84"/>
  <c r="G4" i="83"/>
  <c r="F4" i="83"/>
  <c r="E4" i="83"/>
  <c r="D4" i="83"/>
  <c r="H3" i="83"/>
  <c r="F8" i="13"/>
  <c r="H7" i="13"/>
  <c r="H5" i="84" l="1"/>
  <c r="H6" i="13" l="1"/>
  <c r="H5" i="13"/>
  <c r="H3" i="13" l="1"/>
  <c r="E8" i="13" l="1"/>
  <c r="D8" i="13" l="1"/>
  <c r="G8" i="13"/>
</calcChain>
</file>

<file path=xl/sharedStrings.xml><?xml version="1.0" encoding="utf-8"?>
<sst xmlns="http://schemas.openxmlformats.org/spreadsheetml/2006/main" count="504" uniqueCount="237">
  <si>
    <t>Riverside</t>
  </si>
  <si>
    <t>Los Angeles</t>
  </si>
  <si>
    <t>Alameda</t>
  </si>
  <si>
    <t>Tulare</t>
  </si>
  <si>
    <t>Stanislaus</t>
  </si>
  <si>
    <t>Orange</t>
  </si>
  <si>
    <t>San Bernardino</t>
  </si>
  <si>
    <t>Humboldt</t>
  </si>
  <si>
    <t>San Diego</t>
  </si>
  <si>
    <t>Monterey</t>
  </si>
  <si>
    <t>Yolo</t>
  </si>
  <si>
    <t>Contra Costa</t>
  </si>
  <si>
    <t>Napa</t>
  </si>
  <si>
    <t>Ventura</t>
  </si>
  <si>
    <t>Eureka City Schools</t>
  </si>
  <si>
    <t>Participating Districts</t>
  </si>
  <si>
    <t>Participating Schools</t>
  </si>
  <si>
    <t>1</t>
  </si>
  <si>
    <t>Total Seals per LEA</t>
  </si>
  <si>
    <t>Certificate of Completion Total</t>
  </si>
  <si>
    <t>General Education Development Total</t>
  </si>
  <si>
    <t>Butte</t>
  </si>
  <si>
    <t>Fresno</t>
  </si>
  <si>
    <t>Lake</t>
  </si>
  <si>
    <t>Madera</t>
  </si>
  <si>
    <t>Sacramento</t>
  </si>
  <si>
    <t>San Joaquin</t>
  </si>
  <si>
    <t>San Luis Obispo</t>
  </si>
  <si>
    <t>Santa Clara</t>
  </si>
  <si>
    <t>Solano</t>
  </si>
  <si>
    <t>Sonoma</t>
  </si>
  <si>
    <t>Diploma Total</t>
  </si>
  <si>
    <t>Grade Eleven Transcript Total</t>
  </si>
  <si>
    <t>Amador Valley High; Foothill High</t>
  </si>
  <si>
    <t>10</t>
  </si>
  <si>
    <t>Freedom High; Heritage High; Liberty High</t>
  </si>
  <si>
    <t>Eureka High</t>
  </si>
  <si>
    <t>Clear Lake High</t>
  </si>
  <si>
    <t>Hawthorne High</t>
  </si>
  <si>
    <t>North High; South High; Torrance High; West High</t>
  </si>
  <si>
    <t>16</t>
  </si>
  <si>
    <t>Bellflower High; Mayfair High</t>
  </si>
  <si>
    <t>Yosemite High</t>
  </si>
  <si>
    <t>Walnut High</t>
  </si>
  <si>
    <t>2</t>
  </si>
  <si>
    <t>5</t>
  </si>
  <si>
    <t>Chico Unified</t>
  </si>
  <si>
    <t>Grade Twelve Transcript Total</t>
  </si>
  <si>
    <t>Liberty Union High</t>
  </si>
  <si>
    <t>Mt. Diablo Unified</t>
  </si>
  <si>
    <t>Fresno Unified</t>
  </si>
  <si>
    <t>Sanger Unified</t>
  </si>
  <si>
    <t>Lakeport Unified</t>
  </si>
  <si>
    <t>Bellflower Unified</t>
  </si>
  <si>
    <t>Centinela Valley Union High</t>
  </si>
  <si>
    <t>Glendale Unified</t>
  </si>
  <si>
    <t>Los Angeles Unified</t>
  </si>
  <si>
    <t>Torrance Unified</t>
  </si>
  <si>
    <t>Walnut Valley Unified</t>
  </si>
  <si>
    <t>Yosemite Unified</t>
  </si>
  <si>
    <t>Salinas Union High</t>
  </si>
  <si>
    <t>Anaheim Union High</t>
  </si>
  <si>
    <t>Fullerton Joint Union High</t>
  </si>
  <si>
    <t>Garden Grove Unified</t>
  </si>
  <si>
    <t>Saddleback Valley Unified</t>
  </si>
  <si>
    <t>Tustin Unified</t>
  </si>
  <si>
    <t>La Habra High; La Vista High</t>
  </si>
  <si>
    <t>Alvord Unified</t>
  </si>
  <si>
    <t>Desert Sands Unified</t>
  </si>
  <si>
    <t>Palm Springs Unified</t>
  </si>
  <si>
    <t>Riverside Unified</t>
  </si>
  <si>
    <t>Temecula Valley Unified</t>
  </si>
  <si>
    <t>Val Verde Unified</t>
  </si>
  <si>
    <t>Norte Vista High</t>
  </si>
  <si>
    <t>Citrus Hill High; Orange Vista High; Rancho Verde High; Val Verde High</t>
  </si>
  <si>
    <t>Folsom Cordova Unified</t>
  </si>
  <si>
    <t>Natomas Pacific Pathways Prep High</t>
  </si>
  <si>
    <t>Sacramento City Unified</t>
  </si>
  <si>
    <t>San Juan Unified</t>
  </si>
  <si>
    <t>Colton Joint Unified</t>
  </si>
  <si>
    <t>Bloomington High</t>
  </si>
  <si>
    <t>Poway Unified</t>
  </si>
  <si>
    <t>San Diego County Office of Education</t>
  </si>
  <si>
    <t>San Marcos Unified</t>
  </si>
  <si>
    <t>Del Norte High; Mt. Carmel High; Poway High; Rancho Bernardo High; Westview High</t>
  </si>
  <si>
    <t>Mission Hills High; San Marcos High</t>
  </si>
  <si>
    <t>9</t>
  </si>
  <si>
    <t>Palo Alto Unified</t>
  </si>
  <si>
    <t>Gunn High; Palo Alto High</t>
  </si>
  <si>
    <t>3</t>
  </si>
  <si>
    <t>Fairfield-Suisun Unified</t>
  </si>
  <si>
    <t>Roseland Collegiate Prep</t>
  </si>
  <si>
    <t>Visalia Unified</t>
  </si>
  <si>
    <t>Conejo Valley Unified</t>
  </si>
  <si>
    <t>Oak Park Unified</t>
  </si>
  <si>
    <t>Oxnard Union High</t>
  </si>
  <si>
    <t>Simi Valley Unified</t>
  </si>
  <si>
    <t>Oak Park High</t>
  </si>
  <si>
    <t>Adolfo Camarillo High; Oxnard Middle College High; Rio Mesa High</t>
  </si>
  <si>
    <t>Davis Joint Unified</t>
  </si>
  <si>
    <t>Modesto City High</t>
  </si>
  <si>
    <t>San Joaquin County Office of Education</t>
  </si>
  <si>
    <t>Venture Academy</t>
  </si>
  <si>
    <t>San Dieguito Union High</t>
  </si>
  <si>
    <t>Los Angeles County Office of Education</t>
  </si>
  <si>
    <t>Seal Total</t>
  </si>
  <si>
    <t>Grade 12 Transcripts</t>
  </si>
  <si>
    <t>Grade 11 Transcripts</t>
  </si>
  <si>
    <t>Certificates of Completion</t>
  </si>
  <si>
    <t>General Education Development Certificates</t>
  </si>
  <si>
    <t>Diplomas</t>
  </si>
  <si>
    <t>Participating Schools Total</t>
  </si>
  <si>
    <t>Participating Districts, Charters, County Offices Total</t>
  </si>
  <si>
    <t>Participating Counties</t>
  </si>
  <si>
    <t>California Department of Education</t>
  </si>
  <si>
    <t>West Sonoma County Union</t>
  </si>
  <si>
    <t>Santa Barbara</t>
  </si>
  <si>
    <t>Santa Cruz</t>
  </si>
  <si>
    <t>Yuba</t>
  </si>
  <si>
    <t>San Benito</t>
  </si>
  <si>
    <t>Albany High; MacGregor Continuation</t>
  </si>
  <si>
    <t xml:space="preserve">Fremont High; Oakland High; Skyline High  </t>
  </si>
  <si>
    <t>Lincoln Alternative Education Center (Lincoln High); San Leandro High</t>
  </si>
  <si>
    <t>American High; Irvington High; Mission San Jose High; Washington High</t>
  </si>
  <si>
    <t>13</t>
  </si>
  <si>
    <t>Chico High; Pleasant Valley High</t>
  </si>
  <si>
    <t>College Now Program; Northgate High; Ygnacio Valley High</t>
  </si>
  <si>
    <t>6</t>
  </si>
  <si>
    <t>Bullard High; Design Science Middle College High; Duncan Polytechnical High; Edison High; Fresno High; Roosevelt High; Sunnyside High</t>
  </si>
  <si>
    <t>Hallmark Academy; Kings River High; Sanger High</t>
  </si>
  <si>
    <t>Fortuna High</t>
  </si>
  <si>
    <t>El Rancho Unified</t>
  </si>
  <si>
    <t>El Segundo Unified</t>
  </si>
  <si>
    <t>El Rancho High</t>
  </si>
  <si>
    <t>El Segundo High</t>
  </si>
  <si>
    <t>Clark Magnet High; Crescenta Valley High</t>
  </si>
  <si>
    <t>Las Virgenes Unified</t>
  </si>
  <si>
    <t>Agoura High; Calabasas High</t>
  </si>
  <si>
    <t>Long Beach Unified</t>
  </si>
  <si>
    <t>Juan Rodriguez Cabrillo High; Lakewood High; Ernest S. McBride, Sr. High; Millikan High</t>
  </si>
  <si>
    <t>Bell High; Chatsworth Charter High; Diego Rivera Learning Complex Communication and Technology; John C. Fremont High; Girls Academic Leadership Academy; Alexander Hamilton High; Hollywood High; John F. Kennedy High; Lake Balboa College Preparatory Magnet; Maywood Center for Enriched Studies; Nathaniel Narbonne High; Sherman Oaks Center for Enriched Studies; Theodore Roosevelt High; Van Nuys High</t>
  </si>
  <si>
    <t>Norwalk La Mirada Unified</t>
  </si>
  <si>
    <t>Palos Verdes Peninsula Unified</t>
  </si>
  <si>
    <t>Pasadena Unified</t>
  </si>
  <si>
    <t>Santa Monica-Malibu Unified</t>
  </si>
  <si>
    <t>Norwalk High</t>
  </si>
  <si>
    <t>Pasadena High</t>
  </si>
  <si>
    <t>Palos Verdes High; Palos Verdes Peninsula High; Rancho Del Mar High</t>
  </si>
  <si>
    <t>Santa Monica High</t>
  </si>
  <si>
    <t>41</t>
  </si>
  <si>
    <t>Alisal High; Everett Alvarez High; El Puente High; Mt. Toro High; North Salinas High; Rancho San Juan High; Salinas High</t>
  </si>
  <si>
    <t>Capistrano Unified</t>
  </si>
  <si>
    <t>Irvine Unified</t>
  </si>
  <si>
    <t>Placentia Yorba Linda Unified</t>
  </si>
  <si>
    <t>Orange County Department of Education</t>
  </si>
  <si>
    <t>Dana Hills High</t>
  </si>
  <si>
    <t>Bolsa Grade High; Garden Grove High; Hare High; La Quinta High; Los Amigos High; Pacifica High; Rancho Alamitos High; Santiago High</t>
  </si>
  <si>
    <t>Irvine High; Northwood High; Portola High; University High; Woodbridge High</t>
  </si>
  <si>
    <t>Pacific Coast High</t>
  </si>
  <si>
    <t>El Dorado High; Esperanza High; Parkview School; Valencia High; Yorba Linda High</t>
  </si>
  <si>
    <t>Saddleback Virtual Academy; Trabuco Hills High</t>
  </si>
  <si>
    <t>Foothill High; Tustin Connect High</t>
  </si>
  <si>
    <t>Corona del Mar High; Costa Mesa High; Early College High; Estancia High; Newport Harbor High</t>
  </si>
  <si>
    <t>43</t>
  </si>
  <si>
    <t>Hemet Unified</t>
  </si>
  <si>
    <t>Moreno Valley Unified</t>
  </si>
  <si>
    <t>Amistad High; Indio High; La Quinta High; Palm Desert High; Shadow Hills High; Summit High</t>
  </si>
  <si>
    <t>Alessandro High; Hamilton High; Hemet High</t>
  </si>
  <si>
    <t>Vista Del Lago High</t>
  </si>
  <si>
    <t>Cathedral City High; Desert Hot Springs High; Palm Springs High; Rancho Mirage High</t>
  </si>
  <si>
    <t>Chaparral High; Great Oak High; Temecula Valley High</t>
  </si>
  <si>
    <t>30</t>
  </si>
  <si>
    <t xml:space="preserve"> Arlington High; Martin Luther King Jr. High; Abraham Lincoln High; John W. North High; Polytechnic High; Ramona High; Riverside STEM Academy High; Riverside Virtual High</t>
  </si>
  <si>
    <t>Elk Grove Unified</t>
  </si>
  <si>
    <t>Arthur A. Benjamin Health Professions High; Luther Burbank High; Kit Carson International Academy; J.F. Kennedy High; C.K. McClatchy High; Rosemont High; West Campus High</t>
  </si>
  <si>
    <t>Casa Roble High; Choices Charter; Del Campo High; El Camino High; Mesa Verde High; Mira Loma High; Rio Americano High; San Juan High</t>
  </si>
  <si>
    <t>Cosumnes Oaks High; Elk Grove High; Florin High; Franklin High; Laguna Creek High; Monterey Trail High; Pleasant Grove High; Sheldon High; Valley High</t>
  </si>
  <si>
    <t>Cordova High; Folsom High; Innovations Academy; Kinney High; Vista del Lago High; Walnutwood High</t>
  </si>
  <si>
    <t>31</t>
  </si>
  <si>
    <t>Hollister High</t>
  </si>
  <si>
    <t>San Benito High</t>
  </si>
  <si>
    <t>Apple Valley Unified</t>
  </si>
  <si>
    <t>Apple Valley High</t>
  </si>
  <si>
    <t>Sweetwater Union High</t>
  </si>
  <si>
    <t>Coronado Unified</t>
  </si>
  <si>
    <t>Coronado High</t>
  </si>
  <si>
    <t>Dimensions Collaborative Charter</t>
  </si>
  <si>
    <t>Canyon Crest Academy; La Costa Canyon High; San Dieguito High School Academy; Sunset High; Torrey Pines High</t>
  </si>
  <si>
    <t>Hilltop High</t>
  </si>
  <si>
    <t>Paso Robles Joint Unified</t>
  </si>
  <si>
    <t>Paso Robles High</t>
  </si>
  <si>
    <t>Santa Barbara Unified</t>
  </si>
  <si>
    <t>Alta Vista Alternative High; Dos Pueblos High; La Cuesta Continuation High; San Marcos High; Santa Barbara High</t>
  </si>
  <si>
    <t>Santa Clara County Office of Education</t>
  </si>
  <si>
    <t>Alternative Education Department; Opportunity Youth Academy; Special Education Department</t>
  </si>
  <si>
    <t>Pajaro Valley Unified</t>
  </si>
  <si>
    <t>Watsonville High</t>
  </si>
  <si>
    <t>Angelo Rodriguez High: Early College High</t>
  </si>
  <si>
    <t>Sonoma County Office of Education</t>
  </si>
  <si>
    <t>Fred C. Beyer High; Grace M. Davis High; Thomas Downey High; Elliott Alternative Education Center; James C. Enochs High; Joseph A. Gregori High; Peter Johansen High; Modesto High; Modesto Virtual Academy</t>
  </si>
  <si>
    <t>Porterville Unified</t>
  </si>
  <si>
    <t>Tulare County Office of Education</t>
  </si>
  <si>
    <t>Woodlake Unified</t>
  </si>
  <si>
    <t>Granite Hills High; Harmony Magnet Academy; Monache High; Porterville High</t>
  </si>
  <si>
    <t>University Preparatory High</t>
  </si>
  <si>
    <t>Golden West High; El Diamante High; Mount Whitney High; Redwood High; Visalia Charter Independent Study; Visalia Technical Early College High</t>
  </si>
  <si>
    <t>Woodlake High</t>
  </si>
  <si>
    <t>12</t>
  </si>
  <si>
    <t>Conejo Valley High; Newbury Park High; Thousand Oaks High; Westlake High</t>
  </si>
  <si>
    <t>Monte Vista School; Royal High; Santa Susana High</t>
  </si>
  <si>
    <t>11</t>
  </si>
  <si>
    <t>Da Vinci Charter Academy; Davis Senior High</t>
  </si>
  <si>
    <t>Wheatland Union High</t>
  </si>
  <si>
    <t>7</t>
  </si>
  <si>
    <t>Dehesa Elementary</t>
  </si>
  <si>
    <t>MethodSchools K–12</t>
  </si>
  <si>
    <t>Roseland Public Schools</t>
  </si>
  <si>
    <t>Duarte Unified</t>
  </si>
  <si>
    <t>California School of the Arts, San Gabriel Valley</t>
  </si>
  <si>
    <t>Aspire Olin University Preparatory Academy; Russell Westbrook Why Not? High</t>
  </si>
  <si>
    <t>2022–23 State Seal of Civic Engagement: List of Participating Counties, Districts, and Schools</t>
  </si>
  <si>
    <t>November, 2023</t>
  </si>
  <si>
    <t>St. Helena Unified</t>
  </si>
  <si>
    <t>St. Helena High</t>
  </si>
  <si>
    <t>Anaheim High; Cambridge Virtual Academy; Cypress High; Gilbert Alternative High; Katella High; Kennedy High; Loara High; Magnolia High; Oxford Academy; Polaris Continuation School; Savanna High; Western High</t>
  </si>
  <si>
    <t>Analy High</t>
  </si>
  <si>
    <t>Albany Unified</t>
  </si>
  <si>
    <t>Fremont Unified</t>
  </si>
  <si>
    <t>Oakland Unified</t>
  </si>
  <si>
    <t>Pleasanton Unified</t>
  </si>
  <si>
    <t>San Leandro Unified</t>
  </si>
  <si>
    <t>Fortuna Union High</t>
  </si>
  <si>
    <t>Newport-Mesa Unified</t>
  </si>
  <si>
    <t>Natomas Unified</t>
  </si>
  <si>
    <t>Kern</t>
  </si>
  <si>
    <t>Kern High</t>
  </si>
  <si>
    <t>Liberty High, Stockdale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</si>
</sst>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slantDashDot">
        <color rgb="FF002060"/>
      </left>
      <right/>
      <top/>
      <bottom/>
      <diagonal/>
    </border>
    <border>
      <left style="slantDashDot">
        <color auto="1"/>
      </left>
      <right/>
      <top/>
      <bottom/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18" fillId="0" borderId="0" applyNumberFormat="0" applyFill="0" applyAlignment="0" applyProtection="0"/>
    <xf numFmtId="0" fontId="17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3" applyNumberFormat="0" applyAlignment="0" applyProtection="0"/>
    <xf numFmtId="0" fontId="9" fillId="6" borderId="4" applyNumberFormat="0" applyAlignment="0" applyProtection="0"/>
    <xf numFmtId="0" fontId="10" fillId="6" borderId="3" applyNumberFormat="0" applyAlignment="0" applyProtection="0"/>
    <xf numFmtId="0" fontId="11" fillId="0" borderId="5" applyNumberFormat="0" applyFill="0" applyAlignment="0" applyProtection="0"/>
    <xf numFmtId="0" fontId="12" fillId="7" borderId="6" applyNumberFormat="0" applyAlignment="0" applyProtection="0"/>
    <xf numFmtId="0" fontId="13" fillId="0" borderId="0" applyNumberFormat="0" applyFill="0" applyBorder="0" applyAlignment="0" applyProtection="0"/>
    <xf numFmtId="0" fontId="2" fillId="8" borderId="7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6" fillId="32" borderId="0" applyNumberFormat="0" applyBorder="0" applyAlignment="0" applyProtection="0"/>
    <xf numFmtId="0" fontId="1" fillId="0" borderId="0"/>
    <xf numFmtId="0" fontId="2" fillId="0" borderId="0"/>
    <xf numFmtId="0" fontId="18" fillId="0" borderId="0" applyNumberFormat="0" applyFill="0" applyAlignment="0" applyProtection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43"/>
    <xf numFmtId="3" fontId="2" fillId="0" borderId="0" xfId="43" applyNumberFormat="1"/>
    <xf numFmtId="3" fontId="2" fillId="0" borderId="0" xfId="43" applyNumberFormat="1" applyAlignment="1">
      <alignment horizontal="right"/>
    </xf>
    <xf numFmtId="0" fontId="2" fillId="0" borderId="0" xfId="43" applyAlignment="1">
      <alignment vertical="center" wrapText="1"/>
    </xf>
    <xf numFmtId="0" fontId="18" fillId="0" borderId="0" xfId="44"/>
    <xf numFmtId="3" fontId="0" fillId="0" borderId="9" xfId="0" applyNumberFormat="1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3" fontId="0" fillId="0" borderId="0" xfId="0" applyNumberFormat="1" applyAlignment="1">
      <alignment vertical="top"/>
    </xf>
    <xf numFmtId="3" fontId="0" fillId="0" borderId="0" xfId="0" applyNumberFormat="1" applyAlignment="1">
      <alignment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left" vertical="center"/>
    </xf>
    <xf numFmtId="3" fontId="0" fillId="0" borderId="0" xfId="0" applyNumberFormat="1"/>
    <xf numFmtId="3" fontId="0" fillId="0" borderId="0" xfId="0" applyNumberFormat="1" applyAlignment="1">
      <alignment wrapText="1"/>
    </xf>
    <xf numFmtId="0" fontId="0" fillId="0" borderId="0" xfId="0" applyAlignment="1">
      <alignment horizontal="right" wrapText="1"/>
    </xf>
    <xf numFmtId="3" fontId="2" fillId="0" borderId="10" xfId="43" applyNumberFormat="1" applyBorder="1"/>
    <xf numFmtId="3" fontId="0" fillId="0" borderId="10" xfId="0" applyNumberFormat="1" applyBorder="1"/>
    <xf numFmtId="0" fontId="19" fillId="0" borderId="0" xfId="2" applyFont="1" applyAlignment="1">
      <alignment vertical="center"/>
    </xf>
    <xf numFmtId="0" fontId="17" fillId="0" borderId="0" xfId="2" applyFont="1"/>
    <xf numFmtId="0" fontId="17" fillId="0" borderId="0" xfId="2" applyFont="1" applyFill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1 2" xfId="44" xr:uid="{6F156F83-58CF-40C9-BB14-EE03A0112B4E}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1B498AA-5CA1-4C86-A554-A9DE7C16C78A}"/>
    <cellStyle name="Normal 3" xfId="43" xr:uid="{F8F2659A-B80A-4466-818A-2CB245377D72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0"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  <alignment horizontal="general" vertical="bottom" textRotation="0" wrapText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vertical="bottom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bottom" textRotation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wrapText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vertical="bottom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bottom" textRotation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indent="0" justifyLastLine="0" shrinkToFit="0" readingOrder="0"/>
    </dxf>
    <dxf>
      <numFmt numFmtId="3" formatCode="#,##0"/>
    </dxf>
    <dxf>
      <numFmt numFmtId="3" formatCode="#,##0"/>
      <alignment horizontal="general" vertical="bottom" textRotation="0" wrapText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vertical="bottom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border diagonalUp="0" diagonalDown="0">
        <left style="slantDashDot">
          <color auto="1"/>
        </left>
        <right/>
        <top/>
        <bottom/>
        <vertical/>
        <horizontal/>
      </border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border diagonalUp="0" diagonalDown="0">
        <left style="slantDashDot">
          <color auto="1"/>
        </left>
        <right/>
        <top/>
        <bottom/>
        <vertical/>
        <horizontal/>
      </border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5CA48B9-5F0F-438D-9C56-22DF090E4169}" name="Table30" displayName="Table30" ref="A4:I34" totalsRowCount="1" headerRowDxfId="539">
  <autoFilter ref="A4:I33" xr:uid="{00000000-0009-0000-0100-000003000000}"/>
  <tableColumns count="9">
    <tableColumn id="1" xr3:uid="{00000000-0010-0000-0000-000001000000}" name="Participating Counties" totalsRowFunction="count"/>
    <tableColumn id="14" xr3:uid="{00000000-0010-0000-0000-00000E000000}" name="Participating Districts, Charters, County Offices Total" totalsRowFunction="custom" dataDxfId="538" totalsRowDxfId="537">
      <totalsRowFormula>SUM(Table30[Participating Districts, Charters, County Offices Total])</totalsRowFormula>
    </tableColumn>
    <tableColumn id="2" xr3:uid="{00000000-0010-0000-0000-000002000000}" name="Participating Schools Total" totalsRowFunction="custom" dataDxfId="536" totalsRowDxfId="535">
      <totalsRowFormula>SUM(Table30[Participating Schools Total])</totalsRowFormula>
    </tableColumn>
    <tableColumn id="3" xr3:uid="{00000000-0010-0000-0000-000003000000}" name="Diplomas" totalsRowFunction="custom" dataDxfId="534" totalsRowDxfId="533">
      <totalsRowFormula>SUM(Table30[Diplomas])</totalsRowFormula>
    </tableColumn>
    <tableColumn id="16" xr3:uid="{00000000-0010-0000-0000-000010000000}" name="General Education Development Certificates" totalsRowFunction="custom" dataDxfId="532" totalsRowDxfId="531" dataCellStyle="Normal 3">
      <totalsRowFormula>SUM(Table30[General Education Development Certificates])</totalsRowFormula>
    </tableColumn>
    <tableColumn id="4" xr3:uid="{00000000-0010-0000-0000-000004000000}" name="Certificates of Completion" totalsRowFunction="custom" dataDxfId="530" totalsRowDxfId="529">
      <totalsRowFormula>SUM(Table30[Certificates of Completion])</totalsRowFormula>
    </tableColumn>
    <tableColumn id="5" xr3:uid="{CC279750-D64C-4081-BF5D-367657631092}" name="Grade 11 Transcripts" totalsRowFunction="custom" dataDxfId="528" totalsRowDxfId="527">
      <totalsRowFormula>SUM(Table30[Grade 11 Transcripts])</totalsRowFormula>
    </tableColumn>
    <tableColumn id="20" xr3:uid="{A914807D-E889-483A-ADDF-BE02EB53BF33}" name="Grade 12 Transcripts" totalsRowFunction="custom" dataDxfId="526" totalsRowDxfId="525">
      <totalsRowFormula>SUM(Table30[Grade 12 Transcripts])</totalsRowFormula>
    </tableColumn>
    <tableColumn id="15" xr3:uid="{00000000-0010-0000-0000-00000F000000}" name="Seal Total" totalsRowFunction="custom" dataDxfId="524">
      <calculatedColumnFormula>SUM(D5:H5)</calculatedColumnFormula>
      <totalsRowFormula>SUM(Table30[Seal Total])</totalsRowFormula>
    </tableColumn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counties, districts, and schools that participated in the 2022-23 California State Seal of Civic Engagement program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4E32FA9-416C-42BE-B76D-053A52893EEB}" name="Table25678910" displayName="Table25678910" ref="A2:H4" totalsRowCount="1" headerRowDxfId="378" dataDxfId="377">
  <autoFilter ref="A2:H3" xr:uid="{00000000-0009-0000-0100-000002000000}"/>
  <tableColumns count="8">
    <tableColumn id="1" xr3:uid="{44AB6BDF-DD55-4C96-9686-C74C266F95EC}" name="Participating Districts" totalsRowFunction="count" dataDxfId="376" totalsRowDxfId="375"/>
    <tableColumn id="2" xr3:uid="{32D44BCD-E7E6-480A-A1C3-71C1DA9B9014}" name="Participating Schools" totalsRowLabel="1" dataDxfId="374" totalsRowDxfId="373"/>
    <tableColumn id="18" xr3:uid="{22D01574-D347-42FF-8FD6-E043125F7010}" name="Diploma Total" totalsRowFunction="sum" dataDxfId="372" totalsRowDxfId="371"/>
    <tableColumn id="3" xr3:uid="{AB12F8D0-9A0E-4869-8340-DD22CFE1C52C}" name="General Education Development Total" totalsRowFunction="sum" dataDxfId="370" totalsRowDxfId="369"/>
    <tableColumn id="4" xr3:uid="{C02B0FB4-F2A4-4DBB-89B0-24828FA4E01D}" name="Certificate of Completion Total" totalsRowFunction="sum" dataDxfId="368" totalsRowDxfId="367"/>
    <tableColumn id="6" xr3:uid="{BD51C2BE-A157-4F5E-AB0F-136EA1931A40}" name="Grade Eleven Transcript Total" totalsRowFunction="sum" dataDxfId="366" totalsRowDxfId="365"/>
    <tableColumn id="5" xr3:uid="{DDFD0D6E-3198-420C-BDD6-832EFA42D31D}" name="Grade Twelve Transcript Total" totalsRowFunction="sum" dataDxfId="364" totalsRowDxfId="363"/>
    <tableColumn id="21" xr3:uid="{E0DE8596-A0B7-4779-A34F-9A57A1B4CDED}" name="Total Seals per LEA" totalsRowFunction="sum" dataDxfId="362" totalsRowDxfId="361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Madera County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D684CF2-F443-4B18-8229-73D14A638115}" name="Table2567891011" displayName="Table2567891011" ref="A2:H4" totalsRowCount="1" headerRowDxfId="360" dataDxfId="359">
  <autoFilter ref="A2:H3" xr:uid="{00000000-0009-0000-0100-000002000000}"/>
  <tableColumns count="8">
    <tableColumn id="1" xr3:uid="{0B8C4F72-A403-425C-A5E9-6F718BF857AA}" name="Participating Districts" totalsRowFunction="count" dataDxfId="358" totalsRowDxfId="357"/>
    <tableColumn id="2" xr3:uid="{F0EA93C9-D0DE-434F-B0A4-CD73CDF91E47}" name="Participating Schools" totalsRowLabel="7" dataDxfId="356" totalsRowDxfId="355"/>
    <tableColumn id="18" xr3:uid="{89EC6CCE-C8F3-4331-BED7-859DDD3CAA61}" name="Diploma Total" totalsRowFunction="sum" dataDxfId="354" totalsRowDxfId="353"/>
    <tableColumn id="3" xr3:uid="{75383670-83B3-4ACE-999A-BF65CDE3905B}" name="General Education Development Total" totalsRowFunction="sum" dataDxfId="352" totalsRowDxfId="351"/>
    <tableColumn id="4" xr3:uid="{128EFBE0-61E4-4FFD-9CF8-56C0933E9D63}" name="Certificate of Completion Total" totalsRowFunction="sum" dataDxfId="350" totalsRowDxfId="349"/>
    <tableColumn id="6" xr3:uid="{21701DA5-ADAC-4264-AD54-425B3D6DC819}" name="Grade Eleven Transcript Total" totalsRowFunction="sum" dataDxfId="348" totalsRowDxfId="347"/>
    <tableColumn id="5" xr3:uid="{0EC3FB30-CC11-4CF5-8AA5-746716146678}" name="Grade Twelve Transcript Total" totalsRowFunction="sum" dataDxfId="346" totalsRowDxfId="345"/>
    <tableColumn id="21" xr3:uid="{5B5A869C-C8B3-45F6-BC7A-C83BE9BC7142}" name="Total Seals per LEA" totalsRowFunction="sum" dataDxfId="344" totalsRowDxfId="343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Monterey County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9FA47AB-C9E9-4F2B-97CC-F177783AF3EB}" name="Table256789101112" displayName="Table256789101112" ref="A2:H4" totalsRowCount="1" headerRowDxfId="342" dataDxfId="341">
  <autoFilter ref="A2:H3" xr:uid="{00000000-0009-0000-0100-000002000000}"/>
  <tableColumns count="8">
    <tableColumn id="1" xr3:uid="{CE3B93E7-95E6-4168-BB68-DDD829679E8B}" name="Participating Districts" totalsRowFunction="count" dataDxfId="340" totalsRowDxfId="339"/>
    <tableColumn id="2" xr3:uid="{16A478D9-14E3-46CE-BF32-0B0305E520E8}" name="Participating Schools" totalsRowLabel="1" dataDxfId="338" totalsRowDxfId="337"/>
    <tableColumn id="18" xr3:uid="{D1F9BEF1-1D51-484B-A9DD-DB22AD179E1E}" name="Diploma Total" totalsRowFunction="sum" dataDxfId="336" totalsRowDxfId="335"/>
    <tableColumn id="3" xr3:uid="{C06ED512-A14E-42B0-90AD-F95789BE70F1}" name="General Education Development Total" totalsRowFunction="sum" dataDxfId="334" totalsRowDxfId="333"/>
    <tableColumn id="4" xr3:uid="{D942EA7D-F695-4394-8EF1-C974E312BFBF}" name="Certificate of Completion Total" totalsRowFunction="sum" dataDxfId="332" totalsRowDxfId="331"/>
    <tableColumn id="6" xr3:uid="{A1F6604F-DC77-480B-80F8-C3B5B2420F80}" name="Grade Eleven Transcript Total" totalsRowFunction="sum" dataDxfId="330" totalsRowDxfId="329"/>
    <tableColumn id="5" xr3:uid="{21712CE4-6149-4AD0-A330-06979ECE8875}" name="Grade Twelve Transcript Total" totalsRowFunction="sum" dataDxfId="328" totalsRowDxfId="327"/>
    <tableColumn id="21" xr3:uid="{12024FC1-5FC2-4D93-8B1C-273FC13FF3B7}" name="Total Seals per LEA" totalsRowFunction="sum" dataDxfId="326" totalsRowDxfId="325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Napa County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47627D1-378D-4A4B-A235-FC64032DE1E4}" name="Table25678914" displayName="Table25678914" ref="A2:H13" totalsRowCount="1" headerRowDxfId="324" dataDxfId="323">
  <autoFilter ref="A2:H12" xr:uid="{00000000-0009-0000-0100-000002000000}"/>
  <tableColumns count="8">
    <tableColumn id="1" xr3:uid="{5DC87A58-052D-4DDF-99AA-96EF8B500483}" name="Participating Districts" totalsRowFunction="count" dataDxfId="322" totalsRowDxfId="321"/>
    <tableColumn id="2" xr3:uid="{F4BAD848-33E7-4021-B55F-A8CB3E919F23}" name="Participating Schools" totalsRowLabel="43" dataDxfId="320" totalsRowDxfId="319"/>
    <tableColumn id="18" xr3:uid="{DE4DBBF3-6FB5-42E0-9069-5BFEF7FB49A2}" name="Diploma Total" totalsRowFunction="sum" dataDxfId="318" totalsRowDxfId="317"/>
    <tableColumn id="3" xr3:uid="{178E77AF-926D-420E-AA29-962FA62EF4A6}" name="General Education Development Total" totalsRowFunction="sum" dataDxfId="316" totalsRowDxfId="315"/>
    <tableColumn id="4" xr3:uid="{0E36B53D-F166-46A8-BB72-8967B626BA25}" name="Certificate of Completion Total" totalsRowFunction="sum" dataDxfId="314" totalsRowDxfId="313"/>
    <tableColumn id="6" xr3:uid="{C726AFCE-9AD0-46CE-862D-9DDBC220906F}" name="Grade Eleven Transcript Total" totalsRowFunction="sum" dataDxfId="312" totalsRowDxfId="311"/>
    <tableColumn id="5" xr3:uid="{86546DD8-A480-4312-B7C2-E54A166650B1}" name="Grade Twelve Transcript Total" totalsRowFunction="sum" dataDxfId="310" totalsRowDxfId="309"/>
    <tableColumn id="21" xr3:uid="{6146C0F8-E734-41BF-9D88-477C794C4408}" name="Total Seals per LEA" totalsRowFunction="sum" dataDxfId="308" totalsRowDxfId="307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Orange County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38C83B4-30EE-491E-8CBE-73589CD1E79A}" name="Table25678915" displayName="Table25678915" ref="A2:H11" totalsRowCount="1" headerRowDxfId="306" dataDxfId="305">
  <autoFilter ref="A2:H10" xr:uid="{00000000-0009-0000-0100-000002000000}"/>
  <tableColumns count="8">
    <tableColumn id="1" xr3:uid="{A7679CA7-9F0A-4201-BDDC-6B775B376322}" name="Participating Districts" totalsRowFunction="count" dataDxfId="304" totalsRowDxfId="303"/>
    <tableColumn id="2" xr3:uid="{873CEEE8-98F4-4FD5-870C-E4AADF89626D}" name="Participating Schools" totalsRowLabel="30" dataDxfId="302" totalsRowDxfId="301"/>
    <tableColumn id="18" xr3:uid="{2C0DB483-588F-40EF-A911-D678CB11D0F2}" name="Diploma Total" totalsRowFunction="sum" dataDxfId="300" totalsRowDxfId="299"/>
    <tableColumn id="3" xr3:uid="{C1C37AF0-2B6A-433A-A6A6-8142213B06F1}" name="General Education Development Total" totalsRowFunction="sum" dataDxfId="298" totalsRowDxfId="297"/>
    <tableColumn id="4" xr3:uid="{4B2FA61D-EB9A-4271-BCF1-19248F861CF4}" name="Certificate of Completion Total" totalsRowFunction="sum" dataDxfId="296" totalsRowDxfId="295"/>
    <tableColumn id="6" xr3:uid="{0CE45001-BD99-4B6B-99BE-D166DBF1A4C2}" name="Grade Eleven Transcript Total" totalsRowFunction="sum" dataDxfId="294" totalsRowDxfId="293"/>
    <tableColumn id="5" xr3:uid="{EB9D1E40-77CD-4A6C-8C34-66D503449B10}" name="Grade Twelve Transcript Total" totalsRowFunction="sum" dataDxfId="292" totalsRowDxfId="291"/>
    <tableColumn id="21" xr3:uid="{282EAD52-F4C7-4AC9-A134-939D8455A6A9}" name="Total Seals per LEA" totalsRowFunction="sum" dataDxfId="290" totalsRowDxfId="289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Riverside County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14E4A16-1CBA-4AB7-98C1-0F362B360995}" name="Table2567891517" displayName="Table2567891517" ref="A2:H8" totalsRowCount="1" headerRowDxfId="288" dataDxfId="287">
  <autoFilter ref="A2:H7" xr:uid="{00000000-0009-0000-0100-000002000000}"/>
  <tableColumns count="8">
    <tableColumn id="1" xr3:uid="{DA09DCE3-F6C0-4090-B718-47B705F8BEC2}" name="Participating Districts" totalsRowFunction="count" dataDxfId="286" totalsRowDxfId="285"/>
    <tableColumn id="2" xr3:uid="{8D79F90E-1A61-4F4C-92E8-D9B6519C8A3D}" name="Participating Schools" totalsRowLabel="31" dataDxfId="284" totalsRowDxfId="283"/>
    <tableColumn id="18" xr3:uid="{42D9791A-03C2-49C2-99B8-BF1CDBF62FD4}" name="Diploma Total" totalsRowFunction="sum" dataDxfId="282" totalsRowDxfId="281"/>
    <tableColumn id="3" xr3:uid="{BC6FC9E8-B816-4CD8-8EE2-D12E41B3F556}" name="General Education Development Total" totalsRowFunction="sum" dataDxfId="280" totalsRowDxfId="279"/>
    <tableColumn id="4" xr3:uid="{B3D9FD35-9E6A-4D44-994F-0B757840DABC}" name="Certificate of Completion Total" totalsRowFunction="sum" dataDxfId="278" totalsRowDxfId="277"/>
    <tableColumn id="6" xr3:uid="{B6E9F1A3-4054-411D-B0B5-7764C9A59F04}" name="Grade Eleven Transcript Total" totalsRowFunction="sum" dataDxfId="276" totalsRowDxfId="275"/>
    <tableColumn id="5" xr3:uid="{D10BBC90-48C3-48C4-9E1A-4F6B185DDCFB}" name="Grade Twelve Transcript Total" totalsRowFunction="sum" dataDxfId="274" totalsRowDxfId="273"/>
    <tableColumn id="21" xr3:uid="{F4C1BCBE-DB29-40DA-B2C1-EB2DE6A08BB3}" name="Total Seals per LEA" totalsRowFunction="sum" dataDxfId="272" totalsRowDxfId="271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Sacramento County.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7AF7843-0C09-49DD-AD63-C9E121D883D4}" name="Table256789151713" displayName="Table256789151713" ref="A2:H4" totalsRowCount="1" headerRowDxfId="270" dataDxfId="269">
  <autoFilter ref="A2:H3" xr:uid="{00000000-0009-0000-0100-000002000000}"/>
  <tableColumns count="8">
    <tableColumn id="1" xr3:uid="{4A2DE4D9-F541-4A2F-A62F-A45F59DA5DA4}" name="Participating Districts" totalsRowFunction="count" dataDxfId="268" totalsRowDxfId="267"/>
    <tableColumn id="2" xr3:uid="{F88DD50C-84CA-4D3B-8939-6F81227AD00E}" name="Participating Schools" totalsRowLabel="1" dataDxfId="266" totalsRowDxfId="265"/>
    <tableColumn id="18" xr3:uid="{37A28F26-2018-4AEF-871D-FC35852AAADE}" name="Diploma Total" totalsRowFunction="sum" dataDxfId="264" totalsRowDxfId="263"/>
    <tableColumn id="3" xr3:uid="{AB94FD93-9FC9-4F2A-8407-23B2773C9686}" name="General Education Development Total" totalsRowFunction="sum" dataDxfId="262" totalsRowDxfId="261"/>
    <tableColumn id="4" xr3:uid="{E60DFD9A-7346-4D14-89B4-D4A1341B7E98}" name="Certificate of Completion Total" totalsRowFunction="sum" dataDxfId="260" totalsRowDxfId="259"/>
    <tableColumn id="6" xr3:uid="{7E2992FD-7EF6-4D5D-A9D3-8936532F47AF}" name="Grade Eleven Transcript Total" totalsRowFunction="sum" dataDxfId="258" totalsRowDxfId="257"/>
    <tableColumn id="5" xr3:uid="{9020679D-69D8-4BA3-B411-0DB2506E1445}" name="Grade Twelve Transcript Total" totalsRowFunction="sum" dataDxfId="256" totalsRowDxfId="255"/>
    <tableColumn id="21" xr3:uid="{74E3845E-2619-4DAD-A1A1-726CC69027EC}" name="Total Seals per LEA" totalsRowFunction="sum" dataDxfId="254" totalsRowDxfId="253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San Benito County.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97AD455-C147-4608-BF7B-1A3E471FE2E6}" name="Table256789151718" displayName="Table256789151718" ref="A2:H5" totalsRowCount="1" headerRowDxfId="252" dataDxfId="251">
  <autoFilter ref="A2:H4" xr:uid="{00000000-0009-0000-0100-000002000000}"/>
  <tableColumns count="8">
    <tableColumn id="1" xr3:uid="{77BCA5A3-37B8-4E03-9617-F0B9B64CC327}" name="Participating Districts" totalsRowFunction="count" dataDxfId="250" totalsRowDxfId="249"/>
    <tableColumn id="2" xr3:uid="{3F030304-4A87-40A8-BEF4-1C2ED48BBBA2}" name="Participating Schools" totalsRowLabel="2" dataDxfId="248" totalsRowDxfId="247"/>
    <tableColumn id="18" xr3:uid="{9FE67F20-4536-4EB1-85CA-72379C3F6D2D}" name="Diploma Total" totalsRowFunction="sum" dataDxfId="246" totalsRowDxfId="245"/>
    <tableColumn id="3" xr3:uid="{6782049D-7FC8-4E6A-86AE-11DC99F297B9}" name="General Education Development Total" totalsRowFunction="sum" dataDxfId="244" totalsRowDxfId="243"/>
    <tableColumn id="4" xr3:uid="{AC58249C-33A4-48CB-AE20-5A777D4A8D82}" name="Certificate of Completion Total" totalsRowFunction="sum" dataDxfId="242" totalsRowDxfId="241"/>
    <tableColumn id="6" xr3:uid="{3BC5650C-73FE-487C-B3E9-597330B81E66}" name="Grade Eleven Transcript Total" totalsRowFunction="sum" dataDxfId="240" totalsRowDxfId="239"/>
    <tableColumn id="5" xr3:uid="{9DFDA50E-434C-428E-9CD5-8CB8919605EA}" name="Grade Twelve Transcript Total" totalsRowFunction="sum" dataDxfId="238" totalsRowDxfId="237"/>
    <tableColumn id="21" xr3:uid="{F82C4216-2F7D-4F45-8F15-092759D39FEB}" name="Total Seals per LEA" totalsRowFunction="sum" dataDxfId="236" totalsRowDxfId="235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San Bernardino County.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46EE6966-3A56-4A7B-8E7E-EF088CBD97F3}" name="Table25678915171819" displayName="Table25678915171819" ref="A2:H10" totalsRowCount="1" headerRowDxfId="234" dataDxfId="233">
  <autoFilter ref="A2:H9" xr:uid="{00000000-0009-0000-0100-000002000000}"/>
  <tableColumns count="8">
    <tableColumn id="1" xr3:uid="{C701A9BE-14D1-4A0A-A4D2-5C780069AFA5}" name="Participating Districts" totalsRowFunction="count" dataDxfId="232" totalsRowDxfId="231"/>
    <tableColumn id="2" xr3:uid="{8B371CCD-1CF9-4428-BCD8-1593A607E262}" name="Participating Schools" totalsRowLabel="16" dataDxfId="230" totalsRowDxfId="229"/>
    <tableColumn id="18" xr3:uid="{F6DCAB63-E64D-43C9-8316-24B6AB556C8A}" name="Diploma Total" totalsRowFunction="sum" dataDxfId="228" totalsRowDxfId="227"/>
    <tableColumn id="3" xr3:uid="{AD26C988-F3E1-4C7F-ACA8-EB9125631AA0}" name="General Education Development Total" totalsRowFunction="sum" dataDxfId="226" totalsRowDxfId="225"/>
    <tableColumn id="4" xr3:uid="{56B0CE8E-7350-4CD0-A5B7-364AC845F911}" name="Certificate of Completion Total" totalsRowFunction="sum" dataDxfId="224" totalsRowDxfId="223"/>
    <tableColumn id="6" xr3:uid="{AA2CA5D1-8324-4875-AFAA-AF4E5191A6BB}" name="Grade Eleven Transcript Total" totalsRowFunction="sum" dataDxfId="222" totalsRowDxfId="221"/>
    <tableColumn id="5" xr3:uid="{D1D5D5F8-4B0E-4BAD-A0D0-3A681FA6D11A}" name="Grade Twelve Transcript Total" totalsRowFunction="sum" dataDxfId="220" totalsRowDxfId="219"/>
    <tableColumn id="21" xr3:uid="{19809DA2-8064-4F71-9E87-77B501B42920}" name="Total Seals per LEA" totalsRowFunction="sum" dataDxfId="218" totalsRowDxfId="217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San Diego County.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20B8BAA-8EB5-4140-9F51-F2BB93B82878}" name="Table2567891517181920" displayName="Table2567891517181920" ref="A2:H4" totalsRowCount="1" headerRowDxfId="216" dataDxfId="215">
  <autoFilter ref="A2:H3" xr:uid="{00000000-0009-0000-0100-000002000000}"/>
  <tableColumns count="8">
    <tableColumn id="1" xr3:uid="{B2F6F3AC-FA76-421E-8BF7-C32BF14A077E}" name="Participating Districts" totalsRowFunction="count" dataDxfId="214" totalsRowDxfId="213"/>
    <tableColumn id="2" xr3:uid="{93987480-0E13-41C0-AB86-831BAC368D59}" name="Participating Schools" totalsRowLabel="1" dataDxfId="212" totalsRowDxfId="211"/>
    <tableColumn id="18" xr3:uid="{5F1B69C0-C3A2-4868-9E79-33931880EED1}" name="Diploma Total" totalsRowFunction="sum" dataDxfId="210" totalsRowDxfId="209"/>
    <tableColumn id="3" xr3:uid="{0FD1A68D-3AFC-44A4-ACFA-C7F498366333}" name="General Education Development Total" totalsRowFunction="sum" dataDxfId="208" totalsRowDxfId="207"/>
    <tableColumn id="4" xr3:uid="{AF9F00F4-10C4-4628-9E01-B3EA510816CB}" name="Certificate of Completion Total" totalsRowFunction="sum" dataDxfId="206" totalsRowDxfId="205"/>
    <tableColumn id="6" xr3:uid="{03FDCA47-29F0-47FC-A817-8F12B7E49E94}" name="Grade Eleven Transcript Total" totalsRowFunction="sum" dataDxfId="204" totalsRowDxfId="203"/>
    <tableColumn id="5" xr3:uid="{D71AF62F-D12A-4817-A20B-12EB61AB4EB9}" name="Grade Twelve Transcript Total" totalsRowFunction="sum" dataDxfId="202" totalsRowDxfId="201"/>
    <tableColumn id="21" xr3:uid="{08A66E5B-DA72-4A1A-BA78-9F2AC004CEB8}" name="Total Seals per LEA" totalsRowFunction="sum" dataDxfId="200" totalsRowDxfId="199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San Joaquin County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H8" totalsRowCount="1" headerRowDxfId="523" dataDxfId="522" totalsRowDxfId="521">
  <autoFilter ref="A2:H7" xr:uid="{00000000-0009-0000-0100-000002000000}"/>
  <tableColumns count="8">
    <tableColumn id="1" xr3:uid="{00000000-0010-0000-0100-000001000000}" name="Participating Districts" totalsRowFunction="count" dataDxfId="520" totalsRowDxfId="519"/>
    <tableColumn id="2" xr3:uid="{00000000-0010-0000-0100-000002000000}" name="Participating Schools" totalsRowLabel="13" dataDxfId="518" totalsRowDxfId="517"/>
    <tableColumn id="18" xr3:uid="{00000000-0010-0000-0100-000012000000}" name="Diploma Total" totalsRowFunction="sum" dataDxfId="516" totalsRowDxfId="515"/>
    <tableColumn id="3" xr3:uid="{00000000-0010-0000-0100-000003000000}" name="General Education Development Total" totalsRowFunction="sum" dataDxfId="514" totalsRowDxfId="513"/>
    <tableColumn id="4" xr3:uid="{FE2F6E01-73F4-424C-8ACE-4A11F3162658}" name="Certificate of Completion Total" totalsRowFunction="sum" dataDxfId="512" totalsRowDxfId="511"/>
    <tableColumn id="6" xr3:uid="{3A78DA2A-9558-47B8-8F68-655005E9B491}" name="Grade Eleven Transcript Total" totalsRowFunction="sum" dataDxfId="510" totalsRowDxfId="509"/>
    <tableColumn id="5" xr3:uid="{00000000-0010-0000-0100-000005000000}" name="Grade Twelve Transcript Total" totalsRowFunction="sum" dataDxfId="508" totalsRowDxfId="507"/>
    <tableColumn id="21" xr3:uid="{E2CFAE4C-C294-4BD4-A235-4C30B9097555}" name="Total Seals per LEA" totalsRowFunction="sum" dataDxfId="506" totalsRowDxfId="505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Alameda County.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1411835-200F-45E4-B564-A5DF120549B2}" name="Table256789151718192021" displayName="Table256789151718192021" ref="A2:H4" totalsRowCount="1" headerRowDxfId="198" dataDxfId="197">
  <autoFilter ref="A2:H3" xr:uid="{00000000-0009-0000-0100-000002000000}"/>
  <tableColumns count="8">
    <tableColumn id="1" xr3:uid="{3EA06900-3695-4557-BEB9-1D8FD86622DA}" name="Participating Districts" totalsRowFunction="count" dataDxfId="196" totalsRowDxfId="195"/>
    <tableColumn id="2" xr3:uid="{B8C7344A-BFE7-4AB4-BBCA-6B41878C433A}" name="Participating Schools" totalsRowLabel="1" dataDxfId="194" totalsRowDxfId="193"/>
    <tableColumn id="18" xr3:uid="{F35B329D-0A00-48E5-900F-7A81B25E8060}" name="Diploma Total" totalsRowFunction="sum" dataDxfId="192" totalsRowDxfId="191"/>
    <tableColumn id="3" xr3:uid="{B315BEF4-092A-40BC-9ECA-6ACCC49935FF}" name="General Education Development Total" totalsRowFunction="sum" dataDxfId="190" totalsRowDxfId="189"/>
    <tableColumn id="4" xr3:uid="{05D9A51B-8ED8-46B5-A768-05CAF9179435}" name="Certificate of Completion Total" totalsRowFunction="sum" dataDxfId="188" totalsRowDxfId="187"/>
    <tableColumn id="6" xr3:uid="{BE96060C-FBC0-456F-971A-D9FB007486BB}" name="Grade Eleven Transcript Total" totalsRowFunction="sum" dataDxfId="186" totalsRowDxfId="185"/>
    <tableColumn id="5" xr3:uid="{E655EE5C-8D86-4FFC-BFC3-0002ED1843A8}" name="Grade Twelve Transcript Total" totalsRowFunction="sum" dataDxfId="184" totalsRowDxfId="183"/>
    <tableColumn id="21" xr3:uid="{91055A3F-7226-4C3F-9917-285E2E92A6A1}" name="Total Seals per LEA" totalsRowFunction="sum" dataDxfId="182" totalsRowDxfId="181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San Luis Obispo County.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306B67F-9076-4E1C-A132-49E817AD5F34}" name="Table25678915171819202116" displayName="Table25678915171819202116" ref="A2:H4" totalsRowCount="1" headerRowDxfId="180" dataDxfId="179">
  <autoFilter ref="A2:H3" xr:uid="{00000000-0009-0000-0100-000002000000}"/>
  <tableColumns count="8">
    <tableColumn id="1" xr3:uid="{9DD278A2-6A4D-4690-9D28-4E4647EFE1B2}" name="Participating Districts" totalsRowFunction="count" dataDxfId="178" totalsRowDxfId="177"/>
    <tableColumn id="2" xr3:uid="{57B44FE2-4F99-4DF1-9928-C0A4685D1A53}" name="Participating Schools" totalsRowLabel="5" dataDxfId="176" totalsRowDxfId="175"/>
    <tableColumn id="18" xr3:uid="{59EDB2A5-0A5A-4E5F-A555-B16211EBAE54}" name="Diploma Total" totalsRowFunction="sum" dataDxfId="174" totalsRowDxfId="173"/>
    <tableColumn id="3" xr3:uid="{E82ED712-E73A-49FC-A223-B0BA8989B53C}" name="General Education Development Total" totalsRowFunction="sum" dataDxfId="172" totalsRowDxfId="171"/>
    <tableColumn id="4" xr3:uid="{173EEF74-99FC-4B34-81F2-C239320FF139}" name="Certificate of Completion Total" totalsRowFunction="sum" dataDxfId="170" totalsRowDxfId="169"/>
    <tableColumn id="6" xr3:uid="{C8C670E2-72FA-49B5-9557-7D8FB518495D}" name="Grade Eleven Transcript Total" totalsRowFunction="sum" dataDxfId="168" totalsRowDxfId="167"/>
    <tableColumn id="5" xr3:uid="{5CE81E12-62E5-4214-AB06-A64306596D51}" name="Grade Twelve Transcript Total" totalsRowFunction="sum" dataDxfId="166" totalsRowDxfId="165"/>
    <tableColumn id="21" xr3:uid="{86FF0101-A5F5-4546-9418-31B260204FC8}" name="Total Seals per LEA" totalsRowFunction="sum" dataDxfId="164" totalsRowDxfId="163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Santa Barbara County.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CCD916D0-CBB4-43FE-89B2-51ED1B636EC5}" name="Table25678915171819202122" displayName="Table25678915171819202122" ref="A2:H4" headerRowDxfId="162" dataDxfId="161">
  <autoFilter ref="A2:H4" xr:uid="{00000000-0009-0000-0100-000002000000}"/>
  <tableColumns count="8">
    <tableColumn id="1" xr3:uid="{4A97AC19-CE57-4D61-BF36-85C34A4CF198}" name="Participating Districts" totalsRowFunction="count" dataDxfId="160" totalsRowDxfId="159"/>
    <tableColumn id="2" xr3:uid="{4D78B3FF-6DB2-45B0-9A46-9A0DFE8195DE}" name="Participating Schools" totalsRowLabel="5" dataDxfId="158" totalsRowDxfId="157"/>
    <tableColumn id="18" xr3:uid="{F24D410A-BAD1-4A0C-8D0D-27AF8E0713A4}" name="Diploma Total" totalsRowFunction="sum" dataDxfId="156" totalsRowDxfId="155"/>
    <tableColumn id="3" xr3:uid="{3BB95003-A534-43E4-B47E-364C513ACE9C}" name="General Education Development Total" totalsRowFunction="sum" dataDxfId="154" totalsRowDxfId="153"/>
    <tableColumn id="4" xr3:uid="{6B018AA2-5DCE-4B42-90CB-B61D2DFCFA14}" name="Certificate of Completion Total" totalsRowFunction="sum" dataDxfId="152" totalsRowDxfId="151"/>
    <tableColumn id="6" xr3:uid="{32CFFFB1-9241-4931-8D9C-B19625F3026F}" name="Grade Eleven Transcript Total" totalsRowFunction="sum" dataDxfId="150" totalsRowDxfId="149"/>
    <tableColumn id="5" xr3:uid="{4E5C95BC-1789-4A45-A387-EBD19CC68B3C}" name="Grade Twelve Transcript Total" totalsRowFunction="sum" dataDxfId="148" totalsRowDxfId="147"/>
    <tableColumn id="21" xr3:uid="{6E7CFFC3-7C04-4BB7-B331-D9071D0080F7}" name="Total Seals per LEA" totalsRowFunction="sum" dataDxfId="146" totalsRowDxfId="145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Santa Clara County.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157CCF0-66BF-4252-83A2-F034B44AF36B}" name="Table2567891517181920212229" displayName="Table2567891517181920212229" ref="A2:H4" totalsRowCount="1" headerRowDxfId="144" dataDxfId="143">
  <autoFilter ref="A2:H3" xr:uid="{00000000-0009-0000-0100-000002000000}"/>
  <tableColumns count="8">
    <tableColumn id="1" xr3:uid="{DE59B2F4-5B59-4AB5-B2A8-CC519A964928}" name="Participating Districts" totalsRowFunction="count" dataDxfId="142" totalsRowDxfId="141"/>
    <tableColumn id="2" xr3:uid="{7D6A0D03-90AB-4D9C-8827-BD9FE4D78CBB}" name="Participating Schools" totalsRowLabel="1" dataDxfId="140" totalsRowDxfId="139"/>
    <tableColumn id="18" xr3:uid="{5E83B029-1670-42F9-ACFC-5A1C41BFE72F}" name="Diploma Total" totalsRowFunction="sum" dataDxfId="138" totalsRowDxfId="137"/>
    <tableColumn id="3" xr3:uid="{D61E7D2A-66B5-40C1-97FA-2CF8E447010F}" name="General Education Development Total" totalsRowFunction="sum" dataDxfId="136" totalsRowDxfId="135"/>
    <tableColumn id="4" xr3:uid="{4D36AE33-5432-4930-AA04-3C294B6AF5B8}" name="Certificate of Completion Total" totalsRowFunction="sum" dataDxfId="134" totalsRowDxfId="133"/>
    <tableColumn id="6" xr3:uid="{B5CD21CA-F893-4D82-B580-2FDF539DA739}" name="Grade Eleven Transcript Total" totalsRowFunction="sum" dataDxfId="132" totalsRowDxfId="131"/>
    <tableColumn id="5" xr3:uid="{9FD4E0BF-8B81-42C4-A052-591FC8A95CF5}" name="Grade Twelve Transcript Total" totalsRowFunction="sum" dataDxfId="130" totalsRowDxfId="129"/>
    <tableColumn id="21" xr3:uid="{8C3840C1-E4F4-4094-AD8A-CE27EB5E8984}" name="Total Seals per LEA" totalsRowFunction="sum" dataDxfId="128" totalsRowDxfId="127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Santa Cruz County.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81BAA9A-DCBC-444A-9EAA-31732AD078AF}" name="Table2567891517181920212223" displayName="Table2567891517181920212223" ref="A2:H4" totalsRowCount="1" headerRowDxfId="126" dataDxfId="125">
  <autoFilter ref="A2:H3" xr:uid="{00000000-0009-0000-0100-000002000000}"/>
  <tableColumns count="8">
    <tableColumn id="1" xr3:uid="{377F0151-F81C-4EB4-9286-BF1B023311B1}" name="Participating Districts" totalsRowFunction="count" dataDxfId="124" totalsRowDxfId="123"/>
    <tableColumn id="2" xr3:uid="{4C817D07-D4C4-42B0-9B81-2E2F00A96CB2}" name="Participating Schools" totalsRowLabel="2" dataDxfId="122" totalsRowDxfId="121"/>
    <tableColumn id="18" xr3:uid="{01753C0D-BE88-4651-9413-91F64D4A20F4}" name="Diploma Total" totalsRowFunction="sum" dataDxfId="120" totalsRowDxfId="119"/>
    <tableColumn id="3" xr3:uid="{E587D280-5EFC-4B1F-BDCB-2F4D55D1F6B9}" name="General Education Development Total" totalsRowFunction="sum" dataDxfId="118" totalsRowDxfId="117"/>
    <tableColumn id="4" xr3:uid="{D5A9E4BB-3E83-46AE-8CDF-44811F0BC015}" name="Certificate of Completion Total" totalsRowFunction="sum" dataDxfId="116" totalsRowDxfId="115"/>
    <tableColumn id="6" xr3:uid="{1C0A68BF-E7CA-4F16-A5AD-73569CCC72D8}" name="Grade Eleven Transcript Total" totalsRowFunction="sum" dataDxfId="114" totalsRowDxfId="113"/>
    <tableColumn id="5" xr3:uid="{A95F6D4E-0B41-46AC-A1D3-94AEB641605D}" name="Grade Twelve Transcript Total" totalsRowFunction="sum" dataDxfId="112" totalsRowDxfId="111"/>
    <tableColumn id="21" xr3:uid="{0312F6B6-EE34-4C63-B13D-00EFD04C8A4D}" name="Total Seals per LEA" totalsRowFunction="sum" dataDxfId="110" totalsRowDxfId="109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Solano County.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1A2D6F7F-E5BA-4018-8F85-B9A2D2B5A965}" name="Table256789151718192021222324" displayName="Table256789151718192021222324" ref="A2:H6" totalsRowCount="1" headerRowDxfId="108" dataDxfId="107" totalsRowDxfId="106">
  <autoFilter ref="A2:H5" xr:uid="{00000000-0009-0000-0100-000002000000}"/>
  <tableColumns count="8">
    <tableColumn id="1" xr3:uid="{355D3700-C032-4CEA-8FBA-C7A1011CDD7B}" name="Participating Districts" totalsRowFunction="count" dataDxfId="105" totalsRowDxfId="104"/>
    <tableColumn id="2" xr3:uid="{C90BCE1A-15E0-4DD3-BCD2-5A5AED70B498}" name="Participating Schools" totalsRowLabel="3" dataDxfId="103" totalsRowDxfId="102"/>
    <tableColumn id="18" xr3:uid="{838CBFBD-36E0-471D-B169-CFD412233DDD}" name="Diploma Total" totalsRowFunction="sum" dataDxfId="101" totalsRowDxfId="100"/>
    <tableColumn id="3" xr3:uid="{9AB52B6D-6EDB-4D73-8781-8542767724DF}" name="General Education Development Total" totalsRowFunction="sum" dataDxfId="99" totalsRowDxfId="98"/>
    <tableColumn id="4" xr3:uid="{7FD34084-5526-4506-B35F-AFF81C08B5DC}" name="Certificate of Completion Total" totalsRowFunction="sum" dataDxfId="97" totalsRowDxfId="96"/>
    <tableColumn id="6" xr3:uid="{18B77BA0-7329-4F61-AFE1-E9E3218F091B}" name="Grade Eleven Transcript Total" totalsRowFunction="sum" dataDxfId="95" totalsRowDxfId="94"/>
    <tableColumn id="5" xr3:uid="{BF35D31F-CA18-4EBB-B4AF-AC6C7ECE7AF8}" name="Grade Twelve Transcript Total" totalsRowFunction="sum" dataDxfId="93" totalsRowDxfId="92"/>
    <tableColumn id="21" xr3:uid="{39D55993-A0E7-4DA4-8C70-6C72D13116A0}" name="Total Seals per LEA" totalsRowFunction="sum" dataDxfId="91" totalsRowDxfId="90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Sonoma County.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1DDBD33-79F5-407B-8BD7-66E5882F6B4E}" name="Table25678915171819202122232425" displayName="Table25678915171819202122232425" ref="A2:H4" totalsRowCount="1" headerRowDxfId="89" dataDxfId="88">
  <autoFilter ref="A2:H3" xr:uid="{00000000-0009-0000-0100-000002000000}"/>
  <tableColumns count="8">
    <tableColumn id="1" xr3:uid="{4E16AFD0-549F-491E-9418-1E5B0BD285F5}" name="Participating Districts" totalsRowFunction="count" dataDxfId="87" totalsRowDxfId="86"/>
    <tableColumn id="2" xr3:uid="{1AF3BA9B-BE32-43E0-89FA-3285A7BFEAD6}" name="Participating Schools" totalsRowLabel="9" dataDxfId="85" totalsRowDxfId="84"/>
    <tableColumn id="18" xr3:uid="{B7B550B5-9877-43D6-949C-1056AC43B579}" name="Diploma Total" totalsRowFunction="sum" dataDxfId="83" totalsRowDxfId="82"/>
    <tableColumn id="3" xr3:uid="{6BC26523-620D-448F-BC58-F47871F650A7}" name="General Education Development Total" totalsRowFunction="sum" dataDxfId="81" totalsRowDxfId="80"/>
    <tableColumn id="4" xr3:uid="{BC43D17F-33A8-4E8B-9399-6805D568BC29}" name="Certificate of Completion Total" totalsRowFunction="sum" dataDxfId="79" totalsRowDxfId="78"/>
    <tableColumn id="6" xr3:uid="{5BC11845-59FC-4B8A-BC13-5860AE725502}" name="Grade Eleven Transcript Total" totalsRowFunction="sum" dataDxfId="77" totalsRowDxfId="76"/>
    <tableColumn id="5" xr3:uid="{D310E19A-A282-4B9B-80BD-7D70CC499901}" name="Grade Twelve Transcript Total" totalsRowFunction="sum" dataDxfId="75" totalsRowDxfId="74"/>
    <tableColumn id="21" xr3:uid="{CB2574D9-DB65-480A-9781-D6908332E1A7}" name="Total Seals per LEA" totalsRowFunction="sum" dataDxfId="73" totalsRowDxfId="72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Stanislaus County.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70207A8-FFE8-4E77-A4AD-29BE6B23FF81}" name="Table2567891517181920212223242526" displayName="Table2567891517181920212223242526" ref="A2:H7" totalsRowCount="1" headerRowDxfId="71" dataDxfId="70">
  <autoFilter ref="A2:H6" xr:uid="{00000000-0009-0000-0100-000002000000}"/>
  <tableColumns count="8">
    <tableColumn id="1" xr3:uid="{A9A3E1BD-40FC-42D3-ADE4-1A802C397EB8}" name="Participating Districts" totalsRowFunction="count" dataDxfId="69" totalsRowDxfId="68"/>
    <tableColumn id="2" xr3:uid="{3B5FE937-8DD8-47E8-A09B-08392BD6E3B3}" name="Participating Schools" totalsRowLabel="12" dataDxfId="67" totalsRowDxfId="66"/>
    <tableColumn id="18" xr3:uid="{A923583E-53C4-46B6-847A-79338301EF26}" name="Diploma Total" totalsRowFunction="sum" dataDxfId="65" totalsRowDxfId="64"/>
    <tableColumn id="3" xr3:uid="{1D3056EE-5D95-442F-B8DF-688C8919AA2B}" name="General Education Development Total" totalsRowFunction="sum" dataDxfId="63" totalsRowDxfId="62"/>
    <tableColumn id="4" xr3:uid="{0E755DE6-C23A-4A07-AE5D-47E5A3BBCA61}" name="Certificate of Completion Total" totalsRowFunction="sum" dataDxfId="61" totalsRowDxfId="60"/>
    <tableColumn id="6" xr3:uid="{3430DB19-D85E-4A63-BD40-C285EEA16F81}" name="Grade Eleven Transcript Total" totalsRowFunction="sum" dataDxfId="59" totalsRowDxfId="58"/>
    <tableColumn id="5" xr3:uid="{A2DADFCC-7B44-4F1E-A5D5-F25F4422B09C}" name="Grade Twelve Transcript Total" totalsRowFunction="sum" dataDxfId="57" totalsRowDxfId="56"/>
    <tableColumn id="21" xr3:uid="{4A564EC6-6FFD-4905-BFA8-48F266994BEE}" name="Total Seals per LEA" totalsRowFunction="sum" dataDxfId="55" totalsRowDxfId="54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Tulare County.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E2F6BA79-179A-4B08-A556-39684FE7E317}" name="Table256789151718192021222324252627" displayName="Table256789151718192021222324252627" ref="A2:H7" totalsRowCount="1" headerRowDxfId="53" dataDxfId="52">
  <autoFilter ref="A2:H6" xr:uid="{00000000-0009-0000-0100-000002000000}"/>
  <tableColumns count="8">
    <tableColumn id="1" xr3:uid="{82BC9BC4-CAE4-4F47-920C-28438CD210B2}" name="Participating Districts" totalsRowFunction="count" dataDxfId="51" totalsRowDxfId="50"/>
    <tableColumn id="2" xr3:uid="{30B27711-5EE3-447B-8BB6-B8D99E790FBB}" name="Participating Schools" totalsRowLabel="11" dataDxfId="49" totalsRowDxfId="48"/>
    <tableColumn id="18" xr3:uid="{A8462C2E-4219-44B6-A1ED-503F30D4A297}" name="Diploma Total" totalsRowFunction="sum" dataDxfId="47" totalsRowDxfId="46"/>
    <tableColumn id="3" xr3:uid="{A39C8EAC-04FD-491E-8991-5E42A336C23A}" name="General Education Development Total" totalsRowFunction="sum" dataDxfId="45" totalsRowDxfId="44"/>
    <tableColumn id="4" xr3:uid="{4F0072F4-A40F-4CEB-9F86-D83325A63C32}" name="Certificate of Completion Total" totalsRowFunction="sum" dataDxfId="43" totalsRowDxfId="42"/>
    <tableColumn id="6" xr3:uid="{B917C205-A3E5-4AAC-AFAC-58F583B5CA00}" name="Grade Eleven Transcript Total" totalsRowFunction="sum" dataDxfId="41" totalsRowDxfId="40"/>
    <tableColumn id="5" xr3:uid="{B7DADB0C-FCFF-45D0-A478-09DAC406C5C9}" name="Grade Twelve Transcript Total" totalsRowFunction="sum" dataDxfId="39" totalsRowDxfId="38"/>
    <tableColumn id="21" xr3:uid="{882037C1-BDF2-43A4-B882-DF14138312BF}" name="Total Seals per LEA" totalsRowFunction="sum" dataDxfId="37" totalsRowDxfId="36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Ventura County.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F3E376A5-937A-4302-B709-5A43F9364AB0}" name="Table25678915171819202122232425262728" displayName="Table25678915171819202122232425262728" ref="A2:H4" totalsRowCount="1" headerRowDxfId="35" dataDxfId="34">
  <autoFilter ref="A2:H3" xr:uid="{00000000-0009-0000-0100-000002000000}"/>
  <tableColumns count="8">
    <tableColumn id="1" xr3:uid="{B67F5241-091D-46F4-B63A-2E8224AFB5AF}" name="Participating Districts" totalsRowFunction="count" dataDxfId="33" totalsRowDxfId="32"/>
    <tableColumn id="2" xr3:uid="{DD6620E7-5D5E-454D-A86A-A45406572BBD}" name="Participating Schools" totalsRowLabel="2" dataDxfId="31" totalsRowDxfId="30"/>
    <tableColumn id="18" xr3:uid="{63AE17C0-F00F-4012-96CC-799B223DE879}" name="Diploma Total" totalsRowFunction="sum" dataDxfId="29" totalsRowDxfId="28"/>
    <tableColumn id="3" xr3:uid="{7C947529-A815-4837-99CD-71EA5BCF31B3}" name="General Education Development Total" totalsRowFunction="sum" dataDxfId="27" totalsRowDxfId="26"/>
    <tableColumn id="4" xr3:uid="{6FD527F7-B0C5-4F4E-BE15-03D12CD0452F}" name="Certificate of Completion Total" totalsRowFunction="sum" dataDxfId="25" totalsRowDxfId="24"/>
    <tableColumn id="6" xr3:uid="{B9E81F7D-AACE-4C8D-A9C3-C74A9E7A129D}" name="Grade Eleven Transcript Total" totalsRowFunction="sum" dataDxfId="23" totalsRowDxfId="22"/>
    <tableColumn id="5" xr3:uid="{4AD5C53B-CB0C-44CB-BA3C-CEEDB9550913}" name="Grade Twelve Transcript Total" totalsRowFunction="sum" dataDxfId="21" totalsRowDxfId="20"/>
    <tableColumn id="21" xr3:uid="{00F838BF-DEC5-4449-BD83-D8AD47419CA9}" name="Total Seals per LEA" totalsRowFunction="sum" dataDxfId="19" totalsRowDxfId="18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Yolo County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18B4CC-A839-4E41-AF83-CED32CD561AA}" name="Table22" displayName="Table22" ref="A2:H4" totalsRowCount="1" headerRowDxfId="504" dataDxfId="503" totalsRowDxfId="502">
  <autoFilter ref="A2:H3" xr:uid="{00000000-0009-0000-0100-000002000000}"/>
  <tableColumns count="8">
    <tableColumn id="1" xr3:uid="{9B97CFAD-E560-4B4B-9D59-455A980FBD8D}" name="Participating Districts" totalsRowFunction="count" dataDxfId="501" totalsRowDxfId="500"/>
    <tableColumn id="2" xr3:uid="{3A4055A6-C770-4532-AE65-5211326DA2B0}" name="Participating Schools" totalsRowLabel="2" dataDxfId="499" totalsRowDxfId="498"/>
    <tableColumn id="18" xr3:uid="{5FB3BB7E-D8D3-484C-B379-9E4E5D0E88A9}" name="Diploma Total" totalsRowFunction="sum" dataDxfId="497" totalsRowDxfId="496"/>
    <tableColumn id="3" xr3:uid="{27C8030D-A8F4-4398-ACF1-4F95A989AECF}" name="General Education Development Total" totalsRowFunction="sum" dataDxfId="495" totalsRowDxfId="494"/>
    <tableColumn id="4" xr3:uid="{D0BF6A72-62DA-4A87-9041-121FD63E4637}" name="Certificate of Completion Total" totalsRowFunction="sum" dataDxfId="493" totalsRowDxfId="492"/>
    <tableColumn id="6" xr3:uid="{95E390B5-1040-4E72-96E5-26FFCE73F024}" name="Grade Eleven Transcript Total" totalsRowFunction="sum" dataDxfId="491" totalsRowDxfId="490"/>
    <tableColumn id="5" xr3:uid="{186AA07B-523E-4332-B1C4-7CE9027E2863}" name="Grade Twelve Transcript Total" totalsRowFunction="sum" dataDxfId="489" totalsRowDxfId="488"/>
    <tableColumn id="21" xr3:uid="{8D0B6E9A-F32D-4A63-BA84-452E70782880}" name="Total Seals per LEA" totalsRowFunction="sum" dataDxfId="487" totalsRowDxfId="486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Butte County.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4B139EA1-5B3B-4C86-A846-BE95038583DD}" name="Table2567891517181920212223242526272830" displayName="Table2567891517181920212223242526272830" ref="A2:H4" totalsRowCount="1" headerRowDxfId="17" dataDxfId="16">
  <autoFilter ref="A2:H3" xr:uid="{00000000-0009-0000-0100-000002000000}"/>
  <tableColumns count="8">
    <tableColumn id="1" xr3:uid="{21F6DB9A-D8C5-4A71-9A91-E91B4DC7DE46}" name="Participating Districts" totalsRowFunction="count" dataDxfId="15" totalsRowDxfId="14"/>
    <tableColumn id="2" xr3:uid="{9418B260-43DC-4834-A12F-212651D3120E}" name="Participating Schools" totalsRowLabel="1" dataDxfId="13" totalsRowDxfId="12"/>
    <tableColumn id="18" xr3:uid="{4507189E-59BE-4F1C-A45D-CEF4C23D0FC3}" name="Diploma Total" totalsRowFunction="sum" dataDxfId="11" totalsRowDxfId="10"/>
    <tableColumn id="3" xr3:uid="{EC0DF3D7-A05A-4F19-8C84-36A5B96E48BB}" name="General Education Development Total" totalsRowFunction="sum" dataDxfId="9" totalsRowDxfId="8"/>
    <tableColumn id="4" xr3:uid="{9651AFF8-5FB4-4DAD-9DDE-EC35064ABC0C}" name="Certificate of Completion Total" totalsRowFunction="sum" dataDxfId="7" totalsRowDxfId="6"/>
    <tableColumn id="6" xr3:uid="{B9201DDF-1CFD-47B7-BBB4-BCBA96819847}" name="Grade Eleven Transcript Total" totalsRowFunction="sum" dataDxfId="5" totalsRowDxfId="4"/>
    <tableColumn id="5" xr3:uid="{DDF78773-02CF-4FA5-AB46-D07A87C24C14}" name="Grade Twelve Transcript Total" totalsRowFunction="sum" dataDxfId="3" totalsRowDxfId="2"/>
    <tableColumn id="21" xr3:uid="{B18DAAB0-FDDA-4FAE-9AA6-F2C2650751E2}" name="Total Seals per LEA" totalsRowFunction="sum" dataDxfId="1" totalsRowDxfId="0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Yuba County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649015F-F471-4589-8027-401FC87DCEF5}" name="Table25" displayName="Table25" ref="A2:H5" totalsRowCount="1" headerRowDxfId="485" dataDxfId="484">
  <autoFilter ref="A2:H4" xr:uid="{00000000-0009-0000-0100-000002000000}"/>
  <tableColumns count="8">
    <tableColumn id="1" xr3:uid="{16F27DB7-918C-476B-86B2-22AA5686013E}" name="Participating Districts" totalsRowFunction="count" dataDxfId="483" totalsRowDxfId="482"/>
    <tableColumn id="2" xr3:uid="{9A4DCB89-0A58-40C7-8443-A499B82929EA}" name="Participating Schools" totalsRowLabel="6" dataDxfId="481" totalsRowDxfId="480"/>
    <tableColumn id="18" xr3:uid="{9BC9B0CE-BD26-46EE-83C9-DAA8E440CF78}" name="Diploma Total" totalsRowFunction="sum" dataDxfId="479" totalsRowDxfId="478"/>
    <tableColumn id="3" xr3:uid="{A4AB858D-6603-490A-8B16-FBBB9CF6EF93}" name="General Education Development Total" totalsRowFunction="sum" dataDxfId="477" totalsRowDxfId="476"/>
    <tableColumn id="4" xr3:uid="{00CF663E-EE4C-42B0-90A8-CDF45A489A22}" name="Certificate of Completion Total" totalsRowFunction="sum" dataDxfId="475" totalsRowDxfId="474"/>
    <tableColumn id="6" xr3:uid="{BF87D050-B7A4-402B-B440-E85403AF196B}" name="Grade Eleven Transcript Total" totalsRowFunction="sum" dataDxfId="473" totalsRowDxfId="472"/>
    <tableColumn id="5" xr3:uid="{786562F6-657D-4EDF-807D-B6300F52A9EF}" name="Grade Twelve Transcript Total" totalsRowFunction="sum" dataDxfId="471" totalsRowDxfId="470"/>
    <tableColumn id="21" xr3:uid="{D683E08E-A884-4285-B72A-7CD7A0239E14}" name="Total Seals per LEA" totalsRowFunction="custom" dataDxfId="469" totalsRowDxfId="468">
      <calculatedColumnFormula>SUM(C3:G3)</calculatedColumnFormula>
      <totalsRowFormula>SUM(H3:H4)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Contra Costa County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1971F4A-FD0F-44C1-9B46-717A3DBFD5C0}" name="Table256" displayName="Table256" ref="A2:H5" totalsRowCount="1" headerRowDxfId="467" dataDxfId="466">
  <autoFilter ref="A2:H4" xr:uid="{00000000-0009-0000-0100-000002000000}"/>
  <tableColumns count="8">
    <tableColumn id="1" xr3:uid="{BE510A49-0601-4538-A53B-384F204A11F8}" name="Participating Districts" totalsRowFunction="count" dataDxfId="465" totalsRowDxfId="464"/>
    <tableColumn id="2" xr3:uid="{9E645708-DFF4-4C02-A919-D04C9A5A912A}" name="Participating Schools" totalsRowLabel="10" dataDxfId="463" totalsRowDxfId="462"/>
    <tableColumn id="18" xr3:uid="{97561C23-AD9E-45DB-815D-9B6C72469D5F}" name="Diploma Total" totalsRowFunction="sum" dataDxfId="461" totalsRowDxfId="460"/>
    <tableColumn id="3" xr3:uid="{C41BBF39-0006-4EA2-855B-5B955C94F000}" name="General Education Development Total" totalsRowFunction="sum" dataDxfId="459" totalsRowDxfId="458"/>
    <tableColumn id="4" xr3:uid="{D2C68328-DD24-441B-B087-7BAB7FAB742E}" name="Certificate of Completion Total" totalsRowFunction="sum" dataDxfId="457" totalsRowDxfId="456"/>
    <tableColumn id="6" xr3:uid="{D1B7DB34-6656-4E28-9928-1D93B1064615}" name="Grade Eleven Transcript Total" totalsRowFunction="sum" dataDxfId="455" totalsRowDxfId="454"/>
    <tableColumn id="5" xr3:uid="{946D04D1-23AA-485A-87B8-8BCD20A76A07}" name="Grade Twelve Transcript Total" totalsRowFunction="sum" dataDxfId="453" totalsRowDxfId="452"/>
    <tableColumn id="21" xr3:uid="{9EB3D7B5-377F-42BA-A5B5-5AF6694311C7}" name="Total Seals per LEA" totalsRowFunction="custom" dataDxfId="451" totalsRowDxfId="450">
      <calculatedColumnFormula>SUM(C3:G3)</calculatedColumnFormula>
      <totalsRowFormula>SUM(H3:H4)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Fresno County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A79695E-4D22-4CBC-8C08-928293F86D3D}" name="Table2567" displayName="Table2567" ref="A2:H5" totalsRowCount="1" headerRowDxfId="449" dataDxfId="448">
  <autoFilter ref="A2:H4" xr:uid="{00000000-0009-0000-0100-000002000000}"/>
  <tableColumns count="8">
    <tableColumn id="1" xr3:uid="{C288956B-6AB7-4BC7-BCF3-9949EA09AAF3}" name="Participating Districts" totalsRowFunction="count" dataDxfId="447"/>
    <tableColumn id="2" xr3:uid="{20412467-C8BF-4B04-9148-4040B4E6FEEC}" name="Participating Schools" totalsRowLabel="2" dataDxfId="446" totalsRowDxfId="445"/>
    <tableColumn id="18" xr3:uid="{C0994275-5FA7-4621-8004-546EECC486D0}" name="Diploma Total" totalsRowFunction="sum" dataDxfId="444" totalsRowDxfId="443"/>
    <tableColumn id="3" xr3:uid="{76507931-A877-4F06-8A91-7BC36AD6198E}" name="General Education Development Total" totalsRowFunction="sum" dataDxfId="442" totalsRowDxfId="441"/>
    <tableColumn id="4" xr3:uid="{485D857A-C065-45AC-A3CD-27F1219311DA}" name="Certificate of Completion Total" totalsRowFunction="sum" dataDxfId="440" totalsRowDxfId="439"/>
    <tableColumn id="6" xr3:uid="{6DE7BEA7-3F66-4098-A567-24967ADC59DC}" name="Grade Eleven Transcript Total" totalsRowFunction="sum" dataDxfId="438" totalsRowDxfId="437"/>
    <tableColumn id="5" xr3:uid="{8CFD38C4-8627-4FED-8B8E-866C6A115766}" name="Grade Twelve Transcript Total" totalsRowFunction="sum" dataDxfId="436" totalsRowDxfId="435"/>
    <tableColumn id="21" xr3:uid="{27D5B7C1-D8C1-4405-B96E-544B4CDF446A}" name="Total Seals per LEA" totalsRowFunction="sum" dataDxfId="434" totalsRowDxfId="433">
      <calculatedColumnFormula>SUM(Table2567[[#This Row],[Diploma Total]:[Grade Twelve Transcript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Humboldt County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4BD64F8A-373B-4F82-8B2C-2F8DD8B34440}" name="Table256731" displayName="Table256731" ref="A2:H4" totalsRowCount="1" headerRowDxfId="432" dataDxfId="431">
  <autoFilter ref="A2:H3" xr:uid="{00000000-0009-0000-0100-000002000000}"/>
  <tableColumns count="8">
    <tableColumn id="1" xr3:uid="{04BB7283-AB18-451C-AA8A-E76F6BF015B7}" name="Participating Districts" totalsRowFunction="count" dataDxfId="430"/>
    <tableColumn id="2" xr3:uid="{FD583DB9-F459-4C71-8925-90AA4DAD0792}" name="Participating Schools" totalsRowLabel="2" dataDxfId="429" totalsRowDxfId="428"/>
    <tableColumn id="18" xr3:uid="{D248440F-B01E-409E-ACAB-03DB072167B0}" name="Diploma Total" totalsRowFunction="sum" dataDxfId="427" totalsRowDxfId="426"/>
    <tableColumn id="3" xr3:uid="{3744C548-56F4-4C83-9D60-D3828A073CF2}" name="General Education Development Total" totalsRowFunction="sum" dataDxfId="425" totalsRowDxfId="424"/>
    <tableColumn id="4" xr3:uid="{A6603967-E2A8-4903-9CA2-FEC522849968}" name="Certificate of Completion Total" totalsRowFunction="sum" dataDxfId="423" totalsRowDxfId="422"/>
    <tableColumn id="6" xr3:uid="{0F1692C7-3FAC-4E24-8233-5B3444D89E3D}" name="Grade Eleven Transcript Total" totalsRowFunction="sum" dataDxfId="421" totalsRowDxfId="420"/>
    <tableColumn id="5" xr3:uid="{92589244-FC73-4DF1-A7CF-1F8458BB523A}" name="Grade Twelve Transcript Total" totalsRowFunction="sum" dataDxfId="419" totalsRowDxfId="418"/>
    <tableColumn id="21" xr3:uid="{49203A12-F5D5-4393-95BC-7930FE42C27D}" name="Total Seals per LEA" totalsRowFunction="sum" dataDxfId="417" totalsRowDxfId="416">
      <calculatedColumnFormula>SUM(Table256731[[#This Row],[Diploma Total]:[Grade Twelve Transcript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Humboldt County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D3BC666-0E5F-4DF3-A1D2-811F3604B7C3}" name="Table25678" displayName="Table25678" ref="A2:H4" totalsRowCount="1" headerRowDxfId="415" dataDxfId="414">
  <autoFilter ref="A2:H3" xr:uid="{00000000-0009-0000-0100-000002000000}"/>
  <tableColumns count="8">
    <tableColumn id="1" xr3:uid="{7D61CD65-0AFA-4C69-BA14-ADD2D36145FB}" name="Participating Districts" totalsRowFunction="count" dataDxfId="413" totalsRowDxfId="412"/>
    <tableColumn id="2" xr3:uid="{2219F7D7-56E7-4AC6-959A-D225F1A0D41F}" name="Participating Schools" totalsRowLabel="1" dataDxfId="411" totalsRowDxfId="410"/>
    <tableColumn id="18" xr3:uid="{569C5212-2025-4AA7-8944-445229817512}" name="Diploma Total" totalsRowFunction="sum" dataDxfId="409" totalsRowDxfId="408"/>
    <tableColumn id="3" xr3:uid="{746480E1-B3EE-45EF-9118-696A446E15DF}" name="General Education Development Total" totalsRowFunction="sum" dataDxfId="407" totalsRowDxfId="406"/>
    <tableColumn id="4" xr3:uid="{9F432672-BD08-440E-A53F-CE658923D4F4}" name="Certificate of Completion Total" totalsRowFunction="sum" dataDxfId="405" totalsRowDxfId="404"/>
    <tableColumn id="6" xr3:uid="{843C4DBE-95E8-489B-8E2B-1CB2A814E579}" name="Grade Eleven Transcript Total" totalsRowFunction="sum" dataDxfId="403" totalsRowDxfId="402"/>
    <tableColumn id="5" xr3:uid="{483BF2A5-2C28-4F94-ADC7-35B1B2BECB8E}" name="Grade Twelve Transcript Total" totalsRowFunction="sum" dataDxfId="401" totalsRowDxfId="400"/>
    <tableColumn id="21" xr3:uid="{1C313215-D36B-475D-9A48-B563FF059C50}" name="Total Seals per LEA" totalsRowFunction="sum" dataDxfId="399" totalsRowDxfId="398">
      <calculatedColumnFormula>SUM(C3:G3)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Lake County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0A7D260-41A0-4D89-8BF7-A2D2C92A247C}" name="Table256789" displayName="Table256789" ref="A2:H19" totalsRowCount="1" headerRowDxfId="397" dataDxfId="396" totalsRowDxfId="395">
  <autoFilter ref="A2:H18" xr:uid="{00000000-0009-0000-0100-000002000000}"/>
  <tableColumns count="8">
    <tableColumn id="1" xr3:uid="{97F5A3D0-D8F3-4325-88A6-4C91E1294AA2}" name="Participating Districts" totalsRowFunction="count" dataDxfId="394" totalsRowDxfId="393"/>
    <tableColumn id="2" xr3:uid="{4F328300-C2EC-4334-A56D-AE85A05CE3E5}" name="Participating Schools" totalsRowLabel="41" dataDxfId="392" totalsRowDxfId="391"/>
    <tableColumn id="18" xr3:uid="{DD6BCEB0-916E-4D5A-A912-C98607469995}" name="Diploma Total" totalsRowFunction="sum" dataDxfId="390" totalsRowDxfId="389"/>
    <tableColumn id="3" xr3:uid="{87852BDE-16F6-45A9-892D-CA46AF644DBF}" name="General Education Development Total" totalsRowFunction="sum" dataDxfId="388" totalsRowDxfId="387"/>
    <tableColumn id="4" xr3:uid="{5913666F-96FC-42D3-B8A6-C34C53734B00}" name="Certificate of Completion Total" totalsRowFunction="sum" dataDxfId="386" totalsRowDxfId="385"/>
    <tableColumn id="6" xr3:uid="{F6A7C0F4-4A6F-4AE1-901B-37AE2FF1F930}" name="Grade Eleven Transcript Total" totalsRowFunction="sum" dataDxfId="384" totalsRowDxfId="383"/>
    <tableColumn id="5" xr3:uid="{1A16F2C4-2AA3-4EE8-9BD2-BC6B00BAEBD1}" name="Grade Twelve Transcript Total" totalsRowFunction="sum" dataDxfId="382" totalsRowDxfId="381"/>
    <tableColumn id="21" xr3:uid="{C413A831-F5ED-4878-B157-E65A8BFE99AB}" name="Total Seals per LEA" totalsRowFunction="sum" dataDxfId="380" totalsRowDxfId="379">
      <calculatedColumnFormula>SUM(C3:G20)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districts and schools that participated in the 2022-23 California State Seal of Civic Engagement program in Los Angeles County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47AA9-86A4-4931-AA12-C5CA4FFFB55B}">
  <dimension ref="A1:I35"/>
  <sheetViews>
    <sheetView tabSelected="1" zoomScaleNormal="100" workbookViewId="0"/>
  </sheetViews>
  <sheetFormatPr defaultColWidth="9.23046875" defaultRowHeight="15.5" x14ac:dyDescent="0.35"/>
  <cols>
    <col min="1" max="9" width="15.69140625" style="4" customWidth="1"/>
    <col min="10" max="21" width="27.07421875" style="4" customWidth="1"/>
    <col min="22" max="16384" width="9.23046875" style="4"/>
  </cols>
  <sheetData>
    <row r="1" spans="1:9" ht="23" x14ac:dyDescent="0.5">
      <c r="A1" s="8" t="s">
        <v>220</v>
      </c>
      <c r="B1" s="8"/>
    </row>
    <row r="2" spans="1:9" x14ac:dyDescent="0.35">
      <c r="A2" s="4" t="s">
        <v>114</v>
      </c>
    </row>
    <row r="3" spans="1:9" x14ac:dyDescent="0.35">
      <c r="A3" s="4" t="s">
        <v>221</v>
      </c>
    </row>
    <row r="4" spans="1:9" ht="81" customHeight="1" x14ac:dyDescent="0.35">
      <c r="A4" s="7" t="s">
        <v>113</v>
      </c>
      <c r="B4" s="7" t="s">
        <v>112</v>
      </c>
      <c r="C4" s="7" t="s">
        <v>111</v>
      </c>
      <c r="D4" s="7" t="s">
        <v>110</v>
      </c>
      <c r="E4" s="7" t="s">
        <v>109</v>
      </c>
      <c r="F4" s="7" t="s">
        <v>108</v>
      </c>
      <c r="G4" s="7" t="s">
        <v>107</v>
      </c>
      <c r="H4" s="7" t="s">
        <v>106</v>
      </c>
      <c r="I4" s="7" t="s">
        <v>105</v>
      </c>
    </row>
    <row r="5" spans="1:9" x14ac:dyDescent="0.35">
      <c r="A5" s="4" t="s">
        <v>2</v>
      </c>
      <c r="B5" s="10">
        <f>SUBTOTAL(103,Table2[Participating Districts])</f>
        <v>5</v>
      </c>
      <c r="C5" s="6">
        <v>13</v>
      </c>
      <c r="D5" s="12">
        <f>SUBTOTAL(109,Table2[Diploma Total])</f>
        <v>571</v>
      </c>
      <c r="E5" s="12">
        <f>SUBTOTAL(109,Table2[General Education Development Total])</f>
        <v>0</v>
      </c>
      <c r="F5" s="12">
        <f>SUBTOTAL(109,Table2[Certificate of Completion Total])</f>
        <v>0</v>
      </c>
      <c r="G5" s="12">
        <f>SUBTOTAL(109,Table2[Grade Eleven Transcript Total])</f>
        <v>0</v>
      </c>
      <c r="H5" s="12">
        <f>SUBTOTAL(109,Table2[Grade Twelve Transcript Total])</f>
        <v>0</v>
      </c>
      <c r="I5" s="19">
        <f t="shared" ref="I5:I32" si="0">SUM(D5:H5)</f>
        <v>571</v>
      </c>
    </row>
    <row r="6" spans="1:9" x14ac:dyDescent="0.35">
      <c r="A6" s="4" t="s">
        <v>21</v>
      </c>
      <c r="B6" s="10">
        <f>SUBTOTAL(103,Table22[Participating Districts])</f>
        <v>1</v>
      </c>
      <c r="C6" s="6">
        <v>2</v>
      </c>
      <c r="D6" s="12">
        <f>SUBTOTAL(109,Table22[Diploma Total])</f>
        <v>83</v>
      </c>
      <c r="E6" s="12">
        <f>SUBTOTAL(109,Table22[General Education Development Total])</f>
        <v>0</v>
      </c>
      <c r="F6" s="12">
        <f>SUBTOTAL(109,Table22[Certificate of Completion Total])</f>
        <v>0</v>
      </c>
      <c r="G6" s="12">
        <f>SUBTOTAL(109,Table22[Grade Eleven Transcript Total])</f>
        <v>0</v>
      </c>
      <c r="H6" s="12">
        <f>SUBTOTAL(109,Table22[Grade Twelve Transcript Total])</f>
        <v>0</v>
      </c>
      <c r="I6" s="19">
        <f t="shared" si="0"/>
        <v>83</v>
      </c>
    </row>
    <row r="7" spans="1:9" x14ac:dyDescent="0.35">
      <c r="A7" s="4" t="s">
        <v>11</v>
      </c>
      <c r="B7" s="10">
        <f>SUBTOTAL(103,Table25[Participating Districts])</f>
        <v>2</v>
      </c>
      <c r="C7" s="6">
        <v>6</v>
      </c>
      <c r="D7" s="12">
        <f>SUBTOTAL(109,Table25[Diploma Total])</f>
        <v>136</v>
      </c>
      <c r="E7" s="12">
        <f>SUBTOTAL(109,Table25[General Education Development Total])</f>
        <v>0</v>
      </c>
      <c r="F7" s="12">
        <f>SUBTOTAL(109,Table25[Certificate of Completion Total])</f>
        <v>0</v>
      </c>
      <c r="G7" s="12">
        <f>SUBTOTAL(109,Table25[Grade Eleven Transcript Total])</f>
        <v>0</v>
      </c>
      <c r="H7" s="12">
        <f>SUBTOTAL(109,Table25[Grade Twelve Transcript Total])</f>
        <v>0</v>
      </c>
      <c r="I7" s="19">
        <f t="shared" si="0"/>
        <v>136</v>
      </c>
    </row>
    <row r="8" spans="1:9" x14ac:dyDescent="0.35">
      <c r="A8" s="4" t="s">
        <v>22</v>
      </c>
      <c r="B8" s="10">
        <f>SUBTOTAL(103,Table256[Participating Districts])</f>
        <v>2</v>
      </c>
      <c r="C8" s="6">
        <v>10</v>
      </c>
      <c r="D8" s="12">
        <f>SUBTOTAL(109,Table256[Diploma Total])</f>
        <v>166</v>
      </c>
      <c r="E8" s="12">
        <f>SUBTOTAL(109,Table256[General Education Development Total])</f>
        <v>2</v>
      </c>
      <c r="F8" s="12">
        <f>SUBTOTAL(109,Table256[Certificate of Completion Total])</f>
        <v>2</v>
      </c>
      <c r="G8" s="12">
        <f>SUBTOTAL(109,Table256[Grade Eleven Transcript Total])</f>
        <v>43</v>
      </c>
      <c r="H8" s="12">
        <f>SUBTOTAL(109,Table256[Grade Twelve Transcript Total])</f>
        <v>3</v>
      </c>
      <c r="I8" s="19">
        <f t="shared" si="0"/>
        <v>216</v>
      </c>
    </row>
    <row r="9" spans="1:9" x14ac:dyDescent="0.35">
      <c r="A9" s="4" t="s">
        <v>7</v>
      </c>
      <c r="B9">
        <f>SUBTOTAL(103,Table2567[Participating Districts])</f>
        <v>2</v>
      </c>
      <c r="C9" s="6">
        <v>2</v>
      </c>
      <c r="D9" s="16">
        <f>SUBTOTAL(109,Table2567[Diploma Total])</f>
        <v>3</v>
      </c>
      <c r="E9" s="16">
        <f>SUBTOTAL(109,Table2567[General Education Development Total])</f>
        <v>0</v>
      </c>
      <c r="F9" s="16">
        <f>SUBTOTAL(109,Table2567[Certificate of Completion Total])</f>
        <v>0</v>
      </c>
      <c r="G9" s="16">
        <f>SUBTOTAL(109,Table2567[Grade Eleven Transcript Total])</f>
        <v>0</v>
      </c>
      <c r="H9" s="16">
        <f>SUBTOTAL(109,Table2567[Grade Twelve Transcript Total])</f>
        <v>0</v>
      </c>
      <c r="I9" s="19">
        <f t="shared" si="0"/>
        <v>3</v>
      </c>
    </row>
    <row r="10" spans="1:9" x14ac:dyDescent="0.35">
      <c r="A10" s="4" t="s">
        <v>234</v>
      </c>
      <c r="B10" s="16">
        <f>Table256731[[#Totals],[Participating Districts]]</f>
        <v>1</v>
      </c>
      <c r="C10" s="6" t="str">
        <f>Table256731[[#Totals],[Participating Schools]]</f>
        <v>2</v>
      </c>
      <c r="D10" s="20">
        <f>Table256731[[#Totals],[Diploma Total]]</f>
        <v>2</v>
      </c>
      <c r="E10" s="5">
        <f>Table256731[[#Totals],[General Education Development Total]]</f>
        <v>0</v>
      </c>
      <c r="F10" s="16">
        <f>Table256731[[#Totals],[Certificate of Completion Total]]</f>
        <v>0</v>
      </c>
      <c r="G10" s="16">
        <f>Table256731[[#Totals],[Grade Eleven Transcript Total]]</f>
        <v>0</v>
      </c>
      <c r="H10" s="16">
        <f>Table256731[[#Totals],[Grade Twelve Transcript Total]]</f>
        <v>0</v>
      </c>
      <c r="I10" s="19">
        <f>Table256731[[#Totals],[Total Seals per LEA]]</f>
        <v>2</v>
      </c>
    </row>
    <row r="11" spans="1:9" x14ac:dyDescent="0.35">
      <c r="A11" s="4" t="s">
        <v>23</v>
      </c>
      <c r="B11">
        <f>SUBTOTAL(103,Table25678[Participating Districts])</f>
        <v>1</v>
      </c>
      <c r="C11" s="6">
        <v>1</v>
      </c>
      <c r="D11" s="16">
        <f>SUBTOTAL(109,Table25678[Diploma Total])</f>
        <v>5</v>
      </c>
      <c r="E11" s="16">
        <f>SUBTOTAL(109,Table25678[General Education Development Total])</f>
        <v>0</v>
      </c>
      <c r="F11" s="16">
        <f>SUBTOTAL(109,Table25678[Certificate of Completion Total])</f>
        <v>0</v>
      </c>
      <c r="G11" s="16">
        <f>SUBTOTAL(109,Table25678[Grade Eleven Transcript Total])</f>
        <v>0</v>
      </c>
      <c r="H11" s="16">
        <f>SUBTOTAL(109,Table25678[Grade Twelve Transcript Total])</f>
        <v>5</v>
      </c>
      <c r="I11" s="19">
        <f t="shared" si="0"/>
        <v>10</v>
      </c>
    </row>
    <row r="12" spans="1:9" x14ac:dyDescent="0.35">
      <c r="A12" s="4" t="s">
        <v>1</v>
      </c>
      <c r="B12" s="10">
        <f>SUBTOTAL(103,Table256789[Participating Districts])</f>
        <v>16</v>
      </c>
      <c r="C12" s="6">
        <v>41</v>
      </c>
      <c r="D12" s="12">
        <f>SUBTOTAL(109,Table256789[Diploma Total])</f>
        <v>1733</v>
      </c>
      <c r="E12" s="12">
        <f>SUBTOTAL(109,Table256789[General Education Development Total])</f>
        <v>0</v>
      </c>
      <c r="F12" s="12">
        <f>SUBTOTAL(109,Table256789[Certificate of Completion Total])</f>
        <v>6</v>
      </c>
      <c r="G12" s="12">
        <f>SUBTOTAL(109,Table256789[Grade Eleven Transcript Total])</f>
        <v>0</v>
      </c>
      <c r="H12" s="12">
        <f>SUBTOTAL(109,Table256789[Grade Twelve Transcript Total])</f>
        <v>0</v>
      </c>
      <c r="I12" s="19">
        <f t="shared" si="0"/>
        <v>1739</v>
      </c>
    </row>
    <row r="13" spans="1:9" x14ac:dyDescent="0.35">
      <c r="A13" s="4" t="s">
        <v>24</v>
      </c>
      <c r="B13" s="10">
        <f>SUBTOTAL(103,Table25678910[Participating Districts])</f>
        <v>1</v>
      </c>
      <c r="C13" s="6">
        <v>1</v>
      </c>
      <c r="D13" s="12">
        <f>SUBTOTAL(109,Table25678910[Diploma Total])</f>
        <v>12</v>
      </c>
      <c r="E13" s="12">
        <f>SUBTOTAL(109,Table25678910[General Education Development Total])</f>
        <v>0</v>
      </c>
      <c r="F13" s="12">
        <f>SUBTOTAL(109,Table25678910[Certificate of Completion Total])</f>
        <v>0</v>
      </c>
      <c r="G13" s="12">
        <f>SUBTOTAL(109,Table25678910[Grade Eleven Transcript Total])</f>
        <v>0</v>
      </c>
      <c r="H13" s="12">
        <f>SUBTOTAL(109,Table25678910[Grade Twelve Transcript Total])</f>
        <v>0</v>
      </c>
      <c r="I13" s="19">
        <f t="shared" si="0"/>
        <v>12</v>
      </c>
    </row>
    <row r="14" spans="1:9" x14ac:dyDescent="0.35">
      <c r="A14" s="4" t="s">
        <v>9</v>
      </c>
      <c r="B14" s="10">
        <f>SUBTOTAL(103,Table2567891011[Participating Districts])</f>
        <v>1</v>
      </c>
      <c r="C14" s="6">
        <v>7</v>
      </c>
      <c r="D14" s="12">
        <f>SUBTOTAL(109,Table2567891011[Diploma Total])</f>
        <v>117</v>
      </c>
      <c r="E14" s="12">
        <f>SUBTOTAL(109,Table2567891011[General Education Development Total])</f>
        <v>0</v>
      </c>
      <c r="F14" s="12">
        <f>SUBTOTAL(109,Table2567891011[Certificate of Completion Total])</f>
        <v>0</v>
      </c>
      <c r="G14" s="12">
        <f>SUBTOTAL(109,Table2567891011[Grade Eleven Transcript Total])</f>
        <v>0</v>
      </c>
      <c r="H14" s="12">
        <f>SUBTOTAL(109,Table2567891011[Grade Twelve Transcript Total])</f>
        <v>13</v>
      </c>
      <c r="I14" s="19">
        <f t="shared" si="0"/>
        <v>130</v>
      </c>
    </row>
    <row r="15" spans="1:9" x14ac:dyDescent="0.35">
      <c r="A15" s="4" t="s">
        <v>12</v>
      </c>
      <c r="B15" s="10">
        <f>SUBTOTAL(103,Table256789101112[Participating Districts])</f>
        <v>1</v>
      </c>
      <c r="C15" s="6">
        <v>1</v>
      </c>
      <c r="D15" s="12">
        <f>SUBTOTAL(109,Table256789101112[Diploma Total])</f>
        <v>10</v>
      </c>
      <c r="E15" s="12">
        <f>SUBTOTAL(109,Table256789101112[General Education Development Total])</f>
        <v>0</v>
      </c>
      <c r="F15" s="12">
        <f>SUBTOTAL(109,Table256789101112[Certificate of Completion Total])</f>
        <v>0</v>
      </c>
      <c r="G15" s="12">
        <f>SUBTOTAL(109,Table256789101112[Grade Eleven Transcript Total])</f>
        <v>0</v>
      </c>
      <c r="H15" s="12">
        <f>SUBTOTAL(109,Table256789101112[Grade Twelve Transcript Total])</f>
        <v>0</v>
      </c>
      <c r="I15" s="19">
        <f t="shared" si="0"/>
        <v>10</v>
      </c>
    </row>
    <row r="16" spans="1:9" x14ac:dyDescent="0.35">
      <c r="A16" s="4" t="s">
        <v>5</v>
      </c>
      <c r="B16" s="10">
        <f>SUBTOTAL(103,Table25678914[Participating Districts])</f>
        <v>10</v>
      </c>
      <c r="C16" s="6">
        <v>43</v>
      </c>
      <c r="D16" s="12">
        <f>SUBTOTAL(109,Table25678914[Diploma Total])</f>
        <v>3869</v>
      </c>
      <c r="E16" s="12">
        <f>SUBTOTAL(109,Table25678914[General Education Development Total])</f>
        <v>0</v>
      </c>
      <c r="F16" s="12">
        <f>SUBTOTAL(109,Table25678914[Certificate of Completion Total])</f>
        <v>0</v>
      </c>
      <c r="G16" s="12">
        <f>SUBTOTAL(109,Table25678914[Grade Eleven Transcript Total])</f>
        <v>22</v>
      </c>
      <c r="H16" s="12">
        <f>SUBTOTAL(109,Table25678914[Grade Twelve Transcript Total])</f>
        <v>0</v>
      </c>
      <c r="I16" s="19">
        <f t="shared" si="0"/>
        <v>3891</v>
      </c>
    </row>
    <row r="17" spans="1:9" x14ac:dyDescent="0.35">
      <c r="A17" s="4" t="s">
        <v>0</v>
      </c>
      <c r="B17" s="10">
        <f>SUBTOTAL(103,Table25678915[Participating Districts])</f>
        <v>8</v>
      </c>
      <c r="C17" s="6">
        <v>30</v>
      </c>
      <c r="D17" s="12">
        <f>SUBTOTAL(109,Table25678915[Diploma Total])</f>
        <v>522</v>
      </c>
      <c r="E17" s="12">
        <f>SUBTOTAL(109,Table25678915[General Education Development Total])</f>
        <v>0</v>
      </c>
      <c r="F17" s="12">
        <f>SUBTOTAL(109,Table25678915[Certificate of Completion Total])</f>
        <v>1</v>
      </c>
      <c r="G17" s="12">
        <f>SUBTOTAL(109,Table25678915[Grade Eleven Transcript Total])</f>
        <v>0</v>
      </c>
      <c r="H17" s="12">
        <f>SUBTOTAL(109,Table25678915[Grade Twelve Transcript Total])</f>
        <v>368</v>
      </c>
      <c r="I17" s="19">
        <f t="shared" si="0"/>
        <v>891</v>
      </c>
    </row>
    <row r="18" spans="1:9" x14ac:dyDescent="0.35">
      <c r="A18" s="4" t="s">
        <v>25</v>
      </c>
      <c r="B18" s="10">
        <f>SUBTOTAL(103,Table2567891517[Participating Districts])</f>
        <v>5</v>
      </c>
      <c r="C18" s="6">
        <v>31</v>
      </c>
      <c r="D18" s="12">
        <f>SUBTOTAL(109,Table2567891517[Diploma Total])</f>
        <v>760</v>
      </c>
      <c r="E18" s="12">
        <f>SUBTOTAL(109,Table2567891517[General Education Development Total])</f>
        <v>0</v>
      </c>
      <c r="F18" s="12">
        <f>SUBTOTAL(109,Table2567891517[Certificate of Completion Total])</f>
        <v>0</v>
      </c>
      <c r="G18" s="12">
        <f>SUBTOTAL(109,Table2567891517[Grade Eleven Transcript Total])</f>
        <v>19</v>
      </c>
      <c r="H18" s="12">
        <f>SUBTOTAL(109,Table2567891517[Grade Twelve Transcript Total])</f>
        <v>13</v>
      </c>
      <c r="I18" s="19">
        <f t="shared" si="0"/>
        <v>792</v>
      </c>
    </row>
    <row r="19" spans="1:9" x14ac:dyDescent="0.35">
      <c r="A19" s="4" t="s">
        <v>119</v>
      </c>
      <c r="B19" s="10">
        <f>SUBTOTAL(103,Table256789151713[Participating Districts])</f>
        <v>1</v>
      </c>
      <c r="C19" s="6">
        <v>1</v>
      </c>
      <c r="D19" s="12">
        <f>SUBTOTAL(109,Table256789151713[Diploma Total])</f>
        <v>13</v>
      </c>
      <c r="E19" s="12">
        <f>SUBTOTAL(109,Table256789151713[General Education Development Total])</f>
        <v>0</v>
      </c>
      <c r="F19" s="12">
        <f>SUBTOTAL(109,Table256789151713[Certificate of Completion Total])</f>
        <v>0</v>
      </c>
      <c r="G19" s="12">
        <f>SUBTOTAL(109,Table256789151713[Grade Eleven Transcript Total])</f>
        <v>9</v>
      </c>
      <c r="H19" s="12">
        <f>SUBTOTAL(109,Table256789151713[Grade Twelve Transcript Total])</f>
        <v>9</v>
      </c>
      <c r="I19" s="19">
        <f>SUM(D19:H19)</f>
        <v>31</v>
      </c>
    </row>
    <row r="20" spans="1:9" x14ac:dyDescent="0.35">
      <c r="A20" s="4" t="s">
        <v>6</v>
      </c>
      <c r="B20" s="10">
        <f>SUBTOTAL(103,Table256789151718[Participating Districts])</f>
        <v>2</v>
      </c>
      <c r="C20" s="6">
        <v>2</v>
      </c>
      <c r="D20" s="12">
        <f>SUBTOTAL(109,Table256789151718[Diploma Total])</f>
        <v>9</v>
      </c>
      <c r="E20" s="12">
        <f>SUBTOTAL(109,Table256789151718[General Education Development Total])</f>
        <v>0</v>
      </c>
      <c r="F20" s="12">
        <f>SUBTOTAL(109,Table256789151718[Certificate of Completion Total])</f>
        <v>0</v>
      </c>
      <c r="G20" s="12">
        <f>SUBTOTAL(109,Table256789151718[Grade Eleven Transcript Total])</f>
        <v>0</v>
      </c>
      <c r="H20" s="12">
        <f>SUBTOTAL(109,Table256789151718[Grade Twelve Transcript Total])</f>
        <v>0</v>
      </c>
      <c r="I20" s="19">
        <f t="shared" si="0"/>
        <v>9</v>
      </c>
    </row>
    <row r="21" spans="1:9" x14ac:dyDescent="0.35">
      <c r="A21" s="4" t="s">
        <v>8</v>
      </c>
      <c r="B21" s="10">
        <f>SUBTOTAL(103,Table25678915171819[Participating Districts])</f>
        <v>7</v>
      </c>
      <c r="C21" s="6">
        <v>16</v>
      </c>
      <c r="D21" s="12">
        <f>SUBTOTAL(109,Table25678915171819[Diploma Total])</f>
        <v>153</v>
      </c>
      <c r="E21" s="12">
        <f>SUBTOTAL(109,Table25678915171819[General Education Development Total])</f>
        <v>0</v>
      </c>
      <c r="F21" s="12">
        <f>SUBTOTAL(109,Table25678915171819[Certificate of Completion Total])</f>
        <v>0</v>
      </c>
      <c r="G21" s="12">
        <f>SUBTOTAL(109,Table25678915171819[Grade Eleven Transcript Total])</f>
        <v>40</v>
      </c>
      <c r="H21" s="12">
        <f>SUBTOTAL(109,Table25678915171819[Grade Twelve Transcript Total])</f>
        <v>2120</v>
      </c>
      <c r="I21" s="19">
        <f t="shared" si="0"/>
        <v>2313</v>
      </c>
    </row>
    <row r="22" spans="1:9" x14ac:dyDescent="0.35">
      <c r="A22" s="4" t="s">
        <v>26</v>
      </c>
      <c r="B22" s="5">
        <v>1</v>
      </c>
      <c r="C22" s="6">
        <v>1</v>
      </c>
      <c r="D22" s="12">
        <f>SUBTOTAL(109,Table2567891517181920[Diploma Total])</f>
        <v>5</v>
      </c>
      <c r="E22" s="12">
        <f>SUBTOTAL(109,Table2567891517181920[General Education Development Total])</f>
        <v>0</v>
      </c>
      <c r="F22" s="12">
        <f>SUBTOTAL(109,Table2567891517181920[Certificate of Completion Total])</f>
        <v>0</v>
      </c>
      <c r="G22" s="12">
        <f>SUBTOTAL(109,Table2567891517181920[Grade Eleven Transcript Total])</f>
        <v>0</v>
      </c>
      <c r="H22" s="12">
        <f>SUBTOTAL(109,Table2567891517181920[Grade Twelve Transcript Total])</f>
        <v>0</v>
      </c>
      <c r="I22" s="19">
        <f t="shared" si="0"/>
        <v>5</v>
      </c>
    </row>
    <row r="23" spans="1:9" x14ac:dyDescent="0.35">
      <c r="A23" s="4" t="s">
        <v>27</v>
      </c>
      <c r="B23" s="10">
        <f>SUBTOTAL(103,Table256789151718192021[Participating Districts])</f>
        <v>1</v>
      </c>
      <c r="C23" s="6">
        <v>1</v>
      </c>
      <c r="D23" s="12">
        <f>SUBTOTAL(109,Table256789151718192021[Diploma Total])</f>
        <v>16</v>
      </c>
      <c r="E23" s="12">
        <f>SUBTOTAL(109,Table256789151718192021[General Education Development Total])</f>
        <v>0</v>
      </c>
      <c r="F23" s="12">
        <f>SUBTOTAL(109,Table256789151718192021[Certificate of Completion Total])</f>
        <v>0</v>
      </c>
      <c r="G23" s="12">
        <f>SUBTOTAL(109,Table256789151718192021[Grade Eleven Transcript Total])</f>
        <v>0</v>
      </c>
      <c r="H23" s="12">
        <f>SUBTOTAL(109,Table256789151718192021[Grade Twelve Transcript Total])</f>
        <v>0</v>
      </c>
      <c r="I23" s="19">
        <f t="shared" si="0"/>
        <v>16</v>
      </c>
    </row>
    <row r="24" spans="1:9" x14ac:dyDescent="0.35">
      <c r="A24" s="4" t="s">
        <v>116</v>
      </c>
      <c r="B24" s="10">
        <f>SUBTOTAL(103,Table25678915171819202116[Participating Districts])</f>
        <v>1</v>
      </c>
      <c r="C24" s="6">
        <v>5</v>
      </c>
      <c r="D24" s="12">
        <f>SUBTOTAL(109,Table25678915171819202116[Diploma Total])</f>
        <v>120</v>
      </c>
      <c r="E24" s="12">
        <f>SUBTOTAL(109,Table25678915171819202116[General Education Development Total])</f>
        <v>0</v>
      </c>
      <c r="F24" s="12">
        <f>SUBTOTAL(109,Table25678915171819202116[Certificate of Completion Total])</f>
        <v>0</v>
      </c>
      <c r="G24" s="12">
        <f>SUBTOTAL(109,Table25678915171819202116[Grade Eleven Transcript Total])</f>
        <v>0</v>
      </c>
      <c r="H24" s="12">
        <f>SUBTOTAL(109,Table25678915171819202116[Grade Twelve Transcript Total])</f>
        <v>0</v>
      </c>
      <c r="I24" s="19">
        <f t="shared" si="0"/>
        <v>120</v>
      </c>
    </row>
    <row r="25" spans="1:9" x14ac:dyDescent="0.35">
      <c r="A25" s="4" t="s">
        <v>28</v>
      </c>
      <c r="B25" s="10">
        <f>SUBTOTAL(103,Table25678915171819202122[Participating Districts])</f>
        <v>2</v>
      </c>
      <c r="C25" s="6">
        <v>5</v>
      </c>
      <c r="D25" s="12">
        <f>SUBTOTAL(109,Table25678915171819202122[Diploma Total])</f>
        <v>862</v>
      </c>
      <c r="E25" s="12">
        <f>SUBTOTAL(109,Table25678915171819202122[General Education Development Total])</f>
        <v>0</v>
      </c>
      <c r="F25" s="12">
        <f>SUBTOTAL(109,Table25678915171819202122[Certificate of Completion Total])</f>
        <v>5</v>
      </c>
      <c r="G25" s="12">
        <f>SUBTOTAL(109,Table25678915171819202122[Grade Eleven Transcript Total])</f>
        <v>2</v>
      </c>
      <c r="H25" s="12">
        <f>SUBTOTAL(109,Table25678915171819202122[Grade Twelve Transcript Total])</f>
        <v>0</v>
      </c>
      <c r="I25" s="19">
        <f t="shared" si="0"/>
        <v>869</v>
      </c>
    </row>
    <row r="26" spans="1:9" x14ac:dyDescent="0.35">
      <c r="A26" s="4" t="s">
        <v>117</v>
      </c>
      <c r="B26" s="10">
        <f>SUBTOTAL(103,Table2567891517181920212229[Participating Districts])</f>
        <v>1</v>
      </c>
      <c r="C26" s="6">
        <v>1</v>
      </c>
      <c r="D26" s="12">
        <f>SUBTOTAL(109,Table2567891517181920212229[Diploma Total])</f>
        <v>3</v>
      </c>
      <c r="E26" s="12">
        <f>SUBTOTAL(109,Table2567891517181920212229[General Education Development Total])</f>
        <v>0</v>
      </c>
      <c r="F26" s="12">
        <f>SUBTOTAL(109,Table2567891517181920212229[Certificate of Completion Total])</f>
        <v>0</v>
      </c>
      <c r="G26" s="12">
        <f>SUBTOTAL(109,Table2567891517181920212229[Grade Eleven Transcript Total])</f>
        <v>0</v>
      </c>
      <c r="H26" s="12">
        <f>SUBTOTAL(109,Table2567891517181920212229[Grade Twelve Transcript Total])</f>
        <v>0</v>
      </c>
      <c r="I26" s="19">
        <f>SUM(D26:H26)</f>
        <v>3</v>
      </c>
    </row>
    <row r="27" spans="1:9" x14ac:dyDescent="0.35">
      <c r="A27" s="4" t="s">
        <v>29</v>
      </c>
      <c r="B27" s="10">
        <f>SUBTOTAL(103,Table2567891517181920212223[Participating Districts])</f>
        <v>1</v>
      </c>
      <c r="C27" s="6">
        <v>2</v>
      </c>
      <c r="D27" s="12">
        <f>SUBTOTAL(109,Table2567891517181920212223[Diploma Total])</f>
        <v>54</v>
      </c>
      <c r="E27" s="12">
        <f>SUBTOTAL(109,Table2567891517181920212223[General Education Development Total])</f>
        <v>0</v>
      </c>
      <c r="F27" s="12">
        <f>SUBTOTAL(109,Table2567891517181920212223[Certificate of Completion Total])</f>
        <v>0</v>
      </c>
      <c r="G27" s="12">
        <f>SUBTOTAL(109,Table2567891517181920212223[Grade Eleven Transcript Total])</f>
        <v>0</v>
      </c>
      <c r="H27" s="12">
        <f>SUBTOTAL(109,Table2567891517181920212223[Grade Twelve Transcript Total])</f>
        <v>0</v>
      </c>
      <c r="I27" s="19">
        <f t="shared" si="0"/>
        <v>54</v>
      </c>
    </row>
    <row r="28" spans="1:9" x14ac:dyDescent="0.35">
      <c r="A28" s="4" t="s">
        <v>30</v>
      </c>
      <c r="B28" s="10">
        <f>SUBTOTAL(103,Table256789151718192021222324[Participating Districts])</f>
        <v>3</v>
      </c>
      <c r="C28" s="6">
        <v>3</v>
      </c>
      <c r="D28" s="12">
        <f>SUBTOTAL(109,Table256789151718192021222324[Diploma Total])</f>
        <v>114</v>
      </c>
      <c r="E28" s="12">
        <f>SUBTOTAL(109,Table256789151718192021222324[General Education Development Total])</f>
        <v>0</v>
      </c>
      <c r="F28" s="12">
        <f>SUBTOTAL(109,Table256789151718192021222324[Certificate of Completion Total])</f>
        <v>0</v>
      </c>
      <c r="G28" s="12">
        <f>SUBTOTAL(109,Table256789151718192021222324[Grade Eleven Transcript Total])</f>
        <v>1</v>
      </c>
      <c r="H28" s="12">
        <f>SUBTOTAL(109,Table256789151718192021222324[Grade Twelve Transcript Total])</f>
        <v>0</v>
      </c>
      <c r="I28" s="19">
        <f t="shared" si="0"/>
        <v>115</v>
      </c>
    </row>
    <row r="29" spans="1:9" x14ac:dyDescent="0.35">
      <c r="A29" s="4" t="s">
        <v>4</v>
      </c>
      <c r="B29" s="10">
        <f>SUBTOTAL(103,Table25678915171819202122232425[Participating Districts])</f>
        <v>1</v>
      </c>
      <c r="C29" s="6">
        <v>9</v>
      </c>
      <c r="D29" s="12">
        <f>SUBTOTAL(109,Table25678915171819202122232425[Diploma Total])</f>
        <v>54</v>
      </c>
      <c r="E29" s="12">
        <f>SUBTOTAL(109,Table25678915171819202122232425[General Education Development Total])</f>
        <v>0</v>
      </c>
      <c r="F29" s="12">
        <f>SUBTOTAL(109,Table25678915171819202122232425[Certificate of Completion Total])</f>
        <v>0</v>
      </c>
      <c r="G29" s="12">
        <f>SUBTOTAL(109,Table25678915171819202122232425[Grade Eleven Transcript Total])</f>
        <v>0</v>
      </c>
      <c r="H29" s="12">
        <f>SUBTOTAL(109,Table25678915171819202122232425[Grade Twelve Transcript Total])</f>
        <v>0</v>
      </c>
      <c r="I29" s="19">
        <f t="shared" si="0"/>
        <v>54</v>
      </c>
    </row>
    <row r="30" spans="1:9" x14ac:dyDescent="0.35">
      <c r="A30" s="4" t="s">
        <v>3</v>
      </c>
      <c r="B30" s="10">
        <f>SUBTOTAL(103,Table2567891517181920212223242526[Participating Districts])</f>
        <v>4</v>
      </c>
      <c r="C30" s="6">
        <v>12</v>
      </c>
      <c r="D30" s="12">
        <f>SUBTOTAL(109,Table2567891517181920212223242526[Diploma Total])</f>
        <v>98</v>
      </c>
      <c r="E30" s="5">
        <v>0</v>
      </c>
      <c r="F30" s="5">
        <v>0</v>
      </c>
      <c r="G30" s="5">
        <v>0</v>
      </c>
      <c r="H30" s="5">
        <v>0</v>
      </c>
      <c r="I30" s="19">
        <f t="shared" si="0"/>
        <v>98</v>
      </c>
    </row>
    <row r="31" spans="1:9" x14ac:dyDescent="0.35">
      <c r="A31" s="4" t="s">
        <v>13</v>
      </c>
      <c r="B31" s="5">
        <v>4</v>
      </c>
      <c r="C31" s="6">
        <v>11</v>
      </c>
      <c r="D31" s="12">
        <f>SUBTOTAL(109,Table256789151718192021222324252627[Diploma Total])</f>
        <v>241</v>
      </c>
      <c r="E31" s="12">
        <f>SUBTOTAL(109,Table256789151718192021222324252627[General Education Development Total])</f>
        <v>0</v>
      </c>
      <c r="F31" s="12">
        <f>SUBTOTAL(109,Table256789151718192021222324252627[Certificate of Completion Total])</f>
        <v>0</v>
      </c>
      <c r="G31" s="12">
        <f>SUBTOTAL(109,Table256789151718192021222324252627[Grade Eleven Transcript Total])</f>
        <v>0</v>
      </c>
      <c r="H31" s="12">
        <f>SUBTOTAL(109,Table256789151718192021222324252627[Grade Twelve Transcript Total])</f>
        <v>0</v>
      </c>
      <c r="I31" s="19">
        <f t="shared" si="0"/>
        <v>241</v>
      </c>
    </row>
    <row r="32" spans="1:9" x14ac:dyDescent="0.35">
      <c r="A32" s="4" t="s">
        <v>10</v>
      </c>
      <c r="B32" s="10">
        <f>SUBTOTAL(103,Table25678915171819202122232425262728[Participating Districts])</f>
        <v>1</v>
      </c>
      <c r="C32" s="6">
        <v>2</v>
      </c>
      <c r="D32" s="12">
        <f>SUBTOTAL(109,Table25678915171819202122232425262728[Diploma Total])</f>
        <v>143</v>
      </c>
      <c r="E32" s="12">
        <f>SUBTOTAL(109,Table25678915171819202122232425262728[General Education Development Total])</f>
        <v>0</v>
      </c>
      <c r="F32" s="12">
        <f>SUBTOTAL(109,Table25678915171819202122232425262728[Certificate of Completion Total])</f>
        <v>0</v>
      </c>
      <c r="G32" s="12">
        <f>SUBTOTAL(109,Table25678915171819202122232425262728[Grade Eleven Transcript Total])</f>
        <v>0</v>
      </c>
      <c r="H32" s="12">
        <f>SUBTOTAL(109,Table25678915171819202122232425262728[Grade Twelve Transcript Total])</f>
        <v>0</v>
      </c>
      <c r="I32" s="19">
        <f t="shared" si="0"/>
        <v>143</v>
      </c>
    </row>
    <row r="33" spans="1:9" x14ac:dyDescent="0.35">
      <c r="A33" s="4" t="s">
        <v>118</v>
      </c>
      <c r="B33" s="10">
        <f>SUBTOTAL(103,Table2567891517181920212223242526272830[Participating Districts])</f>
        <v>1</v>
      </c>
      <c r="C33" s="6">
        <v>1</v>
      </c>
      <c r="D33" s="12">
        <f>SUBTOTAL(109,Table2567891517181920212223242526272830[Diploma Total])</f>
        <v>3</v>
      </c>
      <c r="E33" s="12">
        <f>SUBTOTAL(109,Table2567891517181920212223242526272830[General Education Development Total])</f>
        <v>0</v>
      </c>
      <c r="F33" s="12">
        <f>SUBTOTAL(109,Table2567891517181920212223242526272830[Certificate of Completion Total])</f>
        <v>0</v>
      </c>
      <c r="G33" s="12">
        <f>SUBTOTAL(109,Table2567891517181920212223242526272830[Grade Eleven Transcript Total])</f>
        <v>0</v>
      </c>
      <c r="H33" s="12">
        <f>SUBTOTAL(109,Table2567891517181920212223242526272830[Grade Twelve Transcript Total])</f>
        <v>0</v>
      </c>
      <c r="I33" s="19">
        <f>SUM(D33:H33)</f>
        <v>3</v>
      </c>
    </row>
    <row r="34" spans="1:9" x14ac:dyDescent="0.35">
      <c r="A34">
        <f>SUBTOTAL(103,Table30[Participating Counties])</f>
        <v>29</v>
      </c>
      <c r="B34" s="9">
        <f>SUM(Table30[Participating Districts, Charters, County Offices Total])</f>
        <v>87</v>
      </c>
      <c r="C34" s="9">
        <f>SUM(Table30[Participating Schools Total])</f>
        <v>260</v>
      </c>
      <c r="D34" s="9">
        <f>SUM(Table30[Diplomas])</f>
        <v>9877</v>
      </c>
      <c r="E34" s="9">
        <f>SUM(Table30[General Education Development Certificates])</f>
        <v>2</v>
      </c>
      <c r="F34" s="9">
        <f>SUM(Table30[Certificates of Completion])</f>
        <v>14</v>
      </c>
      <c r="G34" s="9">
        <f>SUM(Table30[Grade 11 Transcripts])</f>
        <v>136</v>
      </c>
      <c r="H34" s="9">
        <f>SUM(Table30[Grade 12 Transcripts])</f>
        <v>2531</v>
      </c>
      <c r="I34" s="9">
        <f>SUM(Table30[Seal Total])</f>
        <v>12560</v>
      </c>
    </row>
    <row r="35" spans="1:9" x14ac:dyDescent="0.35">
      <c r="B35" s="5"/>
    </row>
  </sheetData>
  <pageMargins left="0.7" right="0.7" top="0.75" bottom="0.75" header="0.3" footer="0.3"/>
  <pageSetup orientation="portrait" r:id="rId1"/>
  <ignoredErrors>
    <ignoredError sqref="I11:I33 I5:I9" formulaRange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EFD68-E720-4844-A702-6E0FF9994663}">
  <dimension ref="A1:H7"/>
  <sheetViews>
    <sheetView zoomScaleNormal="100"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8" width="15.69140625" customWidth="1"/>
  </cols>
  <sheetData>
    <row r="1" spans="1:8" ht="18" x14ac:dyDescent="0.4">
      <c r="A1" s="22" t="s">
        <v>24</v>
      </c>
    </row>
    <row r="2" spans="1:8" s="2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0" customFormat="1" x14ac:dyDescent="0.35">
      <c r="A3" s="10" t="s">
        <v>59</v>
      </c>
      <c r="B3" s="11" t="s">
        <v>42</v>
      </c>
      <c r="C3" s="12">
        <v>12</v>
      </c>
      <c r="D3" s="12">
        <v>0</v>
      </c>
      <c r="E3" s="12">
        <v>0</v>
      </c>
      <c r="F3" s="12">
        <v>0</v>
      </c>
      <c r="G3" s="12">
        <v>0</v>
      </c>
      <c r="H3" s="13">
        <f t="shared" ref="H3" si="0">SUM(C3:G3)</f>
        <v>12</v>
      </c>
    </row>
    <row r="4" spans="1:8" s="10" customFormat="1" x14ac:dyDescent="0.35">
      <c r="A4" s="10">
        <f>SUBTOTAL(103,Table25678910[Participating Districts])</f>
        <v>1</v>
      </c>
      <c r="B4" s="14" t="s">
        <v>17</v>
      </c>
      <c r="C4" s="12">
        <f>SUBTOTAL(109,Table25678910[Diploma Total])</f>
        <v>12</v>
      </c>
      <c r="D4" s="12">
        <f>SUBTOTAL(109,Table25678910[General Education Development Total])</f>
        <v>0</v>
      </c>
      <c r="E4" s="12">
        <f>SUBTOTAL(109,Table25678910[Certificate of Completion Total])</f>
        <v>0</v>
      </c>
      <c r="F4" s="12">
        <f>SUBTOTAL(109,Table25678910[Grade Eleven Transcript Total])</f>
        <v>0</v>
      </c>
      <c r="G4" s="12">
        <f>SUBTOTAL(109,Table25678910[Grade Twelve Transcript Total])</f>
        <v>0</v>
      </c>
      <c r="H4" s="12">
        <f>SUBTOTAL(109,Table25678910[Total Seals per LEA])</f>
        <v>12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D2008-AD93-4940-8B7A-B12F75A64806}">
  <dimension ref="A1:H7"/>
  <sheetViews>
    <sheetView zoomScaleNormal="100"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8" width="15.69140625" customWidth="1"/>
  </cols>
  <sheetData>
    <row r="1" spans="1:8" ht="18" x14ac:dyDescent="0.4">
      <c r="A1" s="22" t="s">
        <v>9</v>
      </c>
    </row>
    <row r="2" spans="1:8" s="2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1" customFormat="1" ht="49" customHeight="1" x14ac:dyDescent="0.35">
      <c r="A3" s="10" t="s">
        <v>60</v>
      </c>
      <c r="B3" s="11" t="s">
        <v>150</v>
      </c>
      <c r="C3" s="12">
        <v>117</v>
      </c>
      <c r="D3" s="12">
        <v>0</v>
      </c>
      <c r="E3" s="12">
        <v>0</v>
      </c>
      <c r="F3" s="12">
        <v>0</v>
      </c>
      <c r="G3" s="12">
        <v>13</v>
      </c>
      <c r="H3" s="13">
        <f t="shared" ref="H3" si="0">SUM(C3:G3)</f>
        <v>130</v>
      </c>
    </row>
    <row r="4" spans="1:8" s="10" customFormat="1" x14ac:dyDescent="0.35">
      <c r="A4" s="10">
        <f>SUBTOTAL(103,Table2567891011[Participating Districts])</f>
        <v>1</v>
      </c>
      <c r="B4" s="14" t="s">
        <v>213</v>
      </c>
      <c r="C4" s="12">
        <f>SUBTOTAL(109,Table2567891011[Diploma Total])</f>
        <v>117</v>
      </c>
      <c r="D4" s="12">
        <f>SUBTOTAL(109,Table2567891011[General Education Development Total])</f>
        <v>0</v>
      </c>
      <c r="E4" s="12">
        <f>SUBTOTAL(109,Table2567891011[Certificate of Completion Total])</f>
        <v>0</v>
      </c>
      <c r="F4" s="12">
        <f>SUBTOTAL(109,Table2567891011[Grade Eleven Transcript Total])</f>
        <v>0</v>
      </c>
      <c r="G4" s="12">
        <f>SUBTOTAL(109,Table2567891011[Grade Twelve Transcript Total])</f>
        <v>13</v>
      </c>
      <c r="H4" s="12">
        <f>SUBTOTAL(109,Table2567891011[Total Seals per LEA])</f>
        <v>130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B3E20-8747-4DDD-88E7-ED1B9BF6109E}">
  <dimension ref="A1:H4"/>
  <sheetViews>
    <sheetView zoomScaleNormal="100"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8" width="15.69140625" customWidth="1"/>
  </cols>
  <sheetData>
    <row r="1" spans="1:8" ht="18" x14ac:dyDescent="0.4">
      <c r="A1" s="22" t="s">
        <v>12</v>
      </c>
    </row>
    <row r="2" spans="1:8" s="2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1" customFormat="1" x14ac:dyDescent="0.35">
      <c r="A3" s="10" t="s">
        <v>222</v>
      </c>
      <c r="B3" s="11" t="s">
        <v>223</v>
      </c>
      <c r="C3" s="12">
        <v>10</v>
      </c>
      <c r="D3" s="12">
        <v>0</v>
      </c>
      <c r="E3" s="12">
        <v>0</v>
      </c>
      <c r="F3" s="12">
        <v>0</v>
      </c>
      <c r="G3" s="12">
        <v>0</v>
      </c>
      <c r="H3" s="13">
        <f t="shared" ref="H3" si="0">SUM(C3:G3)</f>
        <v>10</v>
      </c>
    </row>
    <row r="4" spans="1:8" s="10" customFormat="1" x14ac:dyDescent="0.35">
      <c r="A4" s="10">
        <f>SUBTOTAL(103,Table256789101112[Participating Districts])</f>
        <v>1</v>
      </c>
      <c r="B4" s="14" t="s">
        <v>17</v>
      </c>
      <c r="C4" s="12">
        <f>SUBTOTAL(109,Table256789101112[Diploma Total])</f>
        <v>10</v>
      </c>
      <c r="D4" s="12">
        <f>SUBTOTAL(109,Table256789101112[General Education Development Total])</f>
        <v>0</v>
      </c>
      <c r="E4" s="12">
        <f>SUBTOTAL(109,Table256789101112[Certificate of Completion Total])</f>
        <v>0</v>
      </c>
      <c r="F4" s="12">
        <f>SUBTOTAL(109,Table256789101112[Grade Eleven Transcript Total])</f>
        <v>0</v>
      </c>
      <c r="G4" s="12">
        <f>SUBTOTAL(109,Table256789101112[Grade Twelve Transcript Total])</f>
        <v>0</v>
      </c>
      <c r="H4" s="12">
        <f>SUBTOTAL(109,Table256789101112[Total Seals per LEA])</f>
        <v>10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5B4F8-1FE2-44FF-9C13-7AF3F5512F77}">
  <dimension ref="A1:H16"/>
  <sheetViews>
    <sheetView zoomScaleNormal="100" workbookViewId="0"/>
  </sheetViews>
  <sheetFormatPr defaultColWidth="9.07421875" defaultRowHeight="15.5" x14ac:dyDescent="0.35"/>
  <cols>
    <col min="1" max="1" width="32.69140625" customWidth="1"/>
    <col min="2" max="2" width="48" style="2" customWidth="1"/>
    <col min="3" max="8" width="15.69140625" customWidth="1"/>
  </cols>
  <sheetData>
    <row r="1" spans="1:8" ht="18" x14ac:dyDescent="0.4">
      <c r="A1" s="22" t="s">
        <v>5</v>
      </c>
    </row>
    <row r="2" spans="1:8" s="2" customFormat="1" ht="62" x14ac:dyDescent="0.35">
      <c r="A2" s="1" t="s">
        <v>15</v>
      </c>
      <c r="B2" s="1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1" customFormat="1" ht="63.65" customHeight="1" x14ac:dyDescent="0.35">
      <c r="A3" s="11" t="s">
        <v>61</v>
      </c>
      <c r="B3" s="11" t="s">
        <v>224</v>
      </c>
      <c r="C3" s="12">
        <v>3052</v>
      </c>
      <c r="D3" s="12">
        <v>0</v>
      </c>
      <c r="E3" s="12">
        <v>0</v>
      </c>
      <c r="F3" s="12">
        <v>0</v>
      </c>
      <c r="G3" s="12">
        <v>0</v>
      </c>
      <c r="H3" s="13">
        <f t="shared" ref="H3:H12" si="0">SUM(C3:G3)</f>
        <v>3052</v>
      </c>
    </row>
    <row r="4" spans="1:8" s="10" customFormat="1" x14ac:dyDescent="0.35">
      <c r="A4" s="11" t="s">
        <v>151</v>
      </c>
      <c r="B4" s="11" t="s">
        <v>155</v>
      </c>
      <c r="C4" s="12">
        <v>3</v>
      </c>
      <c r="D4" s="12">
        <v>0</v>
      </c>
      <c r="E4" s="12">
        <v>0</v>
      </c>
      <c r="F4" s="12">
        <v>0</v>
      </c>
      <c r="G4" s="12">
        <v>0</v>
      </c>
      <c r="H4" s="13">
        <f>SUM(C4:G4)</f>
        <v>3</v>
      </c>
    </row>
    <row r="5" spans="1:8" s="10" customFormat="1" x14ac:dyDescent="0.35">
      <c r="A5" s="11" t="s">
        <v>62</v>
      </c>
      <c r="B5" s="11" t="s">
        <v>66</v>
      </c>
      <c r="C5" s="12">
        <v>206</v>
      </c>
      <c r="D5" s="12">
        <v>0</v>
      </c>
      <c r="E5" s="12">
        <v>0</v>
      </c>
      <c r="F5" s="12">
        <v>0</v>
      </c>
      <c r="G5" s="12">
        <v>0</v>
      </c>
      <c r="H5" s="13">
        <f t="shared" si="0"/>
        <v>206</v>
      </c>
    </row>
    <row r="6" spans="1:8" s="10" customFormat="1" ht="46.5" x14ac:dyDescent="0.35">
      <c r="A6" s="11" t="s">
        <v>63</v>
      </c>
      <c r="B6" s="11" t="s">
        <v>156</v>
      </c>
      <c r="C6" s="12">
        <v>223</v>
      </c>
      <c r="D6" s="12">
        <v>0</v>
      </c>
      <c r="E6" s="12">
        <v>0</v>
      </c>
      <c r="F6" s="12">
        <v>22</v>
      </c>
      <c r="G6" s="12">
        <v>0</v>
      </c>
      <c r="H6" s="13">
        <f t="shared" si="0"/>
        <v>245</v>
      </c>
    </row>
    <row r="7" spans="1:8" s="10" customFormat="1" ht="31" x14ac:dyDescent="0.35">
      <c r="A7" s="11" t="s">
        <v>152</v>
      </c>
      <c r="B7" s="11" t="s">
        <v>157</v>
      </c>
      <c r="C7" s="12">
        <v>88</v>
      </c>
      <c r="D7" s="12">
        <v>0</v>
      </c>
      <c r="E7" s="12">
        <v>0</v>
      </c>
      <c r="F7" s="12">
        <v>0</v>
      </c>
      <c r="G7" s="12">
        <v>0</v>
      </c>
      <c r="H7" s="13">
        <f>SUM(C7:G7)</f>
        <v>88</v>
      </c>
    </row>
    <row r="8" spans="1:8" s="10" customFormat="1" ht="31" x14ac:dyDescent="0.35">
      <c r="A8" s="11" t="s">
        <v>232</v>
      </c>
      <c r="B8" s="11" t="s">
        <v>162</v>
      </c>
      <c r="C8" s="12">
        <v>228</v>
      </c>
      <c r="D8" s="12">
        <v>0</v>
      </c>
      <c r="E8" s="12"/>
      <c r="F8" s="12"/>
      <c r="G8" s="12"/>
      <c r="H8" s="13">
        <f>SUM(C8:G8)</f>
        <v>228</v>
      </c>
    </row>
    <row r="9" spans="1:8" s="10" customFormat="1" ht="31" x14ac:dyDescent="0.35">
      <c r="A9" s="11" t="s">
        <v>154</v>
      </c>
      <c r="B9" s="11" t="s">
        <v>158</v>
      </c>
      <c r="C9" s="12">
        <v>1</v>
      </c>
      <c r="D9" s="12">
        <v>0</v>
      </c>
      <c r="E9" s="12">
        <v>0</v>
      </c>
      <c r="F9" s="12">
        <v>0</v>
      </c>
      <c r="G9" s="12">
        <v>0</v>
      </c>
      <c r="H9" s="13">
        <f>SUM(C9:G9)</f>
        <v>1</v>
      </c>
    </row>
    <row r="10" spans="1:8" s="10" customFormat="1" ht="31" x14ac:dyDescent="0.35">
      <c r="A10" s="11" t="s">
        <v>153</v>
      </c>
      <c r="B10" s="11" t="s">
        <v>159</v>
      </c>
      <c r="C10" s="12">
        <v>32</v>
      </c>
      <c r="D10" s="12">
        <v>0</v>
      </c>
      <c r="E10" s="12">
        <v>0</v>
      </c>
      <c r="F10" s="12">
        <v>0</v>
      </c>
      <c r="G10" s="12">
        <v>0</v>
      </c>
      <c r="H10" s="13">
        <f>SUM(C10:G10)</f>
        <v>32</v>
      </c>
    </row>
    <row r="11" spans="1:8" s="10" customFormat="1" x14ac:dyDescent="0.35">
      <c r="A11" s="11" t="s">
        <v>64</v>
      </c>
      <c r="B11" s="11" t="s">
        <v>160</v>
      </c>
      <c r="C11" s="12">
        <v>12</v>
      </c>
      <c r="D11" s="12">
        <v>0</v>
      </c>
      <c r="E11" s="12">
        <v>0</v>
      </c>
      <c r="F11" s="12">
        <v>0</v>
      </c>
      <c r="G11" s="12">
        <v>0</v>
      </c>
      <c r="H11" s="13">
        <f t="shared" si="0"/>
        <v>12</v>
      </c>
    </row>
    <row r="12" spans="1:8" s="10" customFormat="1" x14ac:dyDescent="0.35">
      <c r="A12" s="11" t="s">
        <v>65</v>
      </c>
      <c r="B12" s="11" t="s">
        <v>161</v>
      </c>
      <c r="C12" s="12">
        <v>24</v>
      </c>
      <c r="D12" s="12">
        <v>0</v>
      </c>
      <c r="E12" s="12">
        <v>0</v>
      </c>
      <c r="F12" s="12">
        <v>0</v>
      </c>
      <c r="G12" s="12">
        <v>0</v>
      </c>
      <c r="H12" s="13">
        <f t="shared" si="0"/>
        <v>24</v>
      </c>
    </row>
    <row r="13" spans="1:8" s="10" customFormat="1" x14ac:dyDescent="0.35">
      <c r="A13" s="10">
        <f>SUBTOTAL(103,Table25678914[Participating Districts])</f>
        <v>10</v>
      </c>
      <c r="B13" s="14" t="s">
        <v>163</v>
      </c>
      <c r="C13" s="12">
        <f>SUBTOTAL(109,Table25678914[Diploma Total])</f>
        <v>3869</v>
      </c>
      <c r="D13" s="12">
        <f>SUBTOTAL(109,Table25678914[General Education Development Total])</f>
        <v>0</v>
      </c>
      <c r="E13" s="12">
        <f>SUBTOTAL(109,Table25678914[Certificate of Completion Total])</f>
        <v>0</v>
      </c>
      <c r="F13" s="12">
        <f>SUBTOTAL(109,Table25678914[Grade Eleven Transcript Total])</f>
        <v>22</v>
      </c>
      <c r="G13" s="12">
        <f>SUBTOTAL(109,Table25678914[Grade Twelve Transcript Total])</f>
        <v>0</v>
      </c>
      <c r="H13" s="12">
        <f>SUBTOTAL(109,Table25678914[Total Seals per LEA])</f>
        <v>3891</v>
      </c>
    </row>
    <row r="16" spans="1:8" x14ac:dyDescent="0.35">
      <c r="G16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838C2-EA54-46DA-ACA4-F9E95751B7CC}">
  <dimension ref="A1:H14"/>
  <sheetViews>
    <sheetView zoomScaleNormal="100"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8" width="15.69140625" customWidth="1"/>
  </cols>
  <sheetData>
    <row r="1" spans="1:8" ht="18" x14ac:dyDescent="0.4">
      <c r="A1" s="22" t="s">
        <v>0</v>
      </c>
    </row>
    <row r="2" spans="1:8" s="2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1" customFormat="1" x14ac:dyDescent="0.35">
      <c r="A3" s="10" t="s">
        <v>67</v>
      </c>
      <c r="B3" s="11" t="s">
        <v>73</v>
      </c>
      <c r="C3" s="12">
        <v>59</v>
      </c>
      <c r="D3" s="12">
        <v>0</v>
      </c>
      <c r="E3" s="12">
        <v>1</v>
      </c>
      <c r="F3" s="12">
        <v>0</v>
      </c>
      <c r="G3" s="12">
        <v>0</v>
      </c>
      <c r="H3" s="13">
        <f t="shared" ref="H3:H9" si="0">SUM(C3:G3)</f>
        <v>60</v>
      </c>
    </row>
    <row r="4" spans="1:8" s="10" customFormat="1" ht="30.65" customHeight="1" x14ac:dyDescent="0.35">
      <c r="A4" s="10" t="s">
        <v>68</v>
      </c>
      <c r="B4" s="11" t="s">
        <v>166</v>
      </c>
      <c r="C4" s="12">
        <v>25</v>
      </c>
      <c r="D4" s="12">
        <v>0</v>
      </c>
      <c r="E4" s="12">
        <v>0</v>
      </c>
      <c r="F4" s="12">
        <v>0</v>
      </c>
      <c r="G4" s="12">
        <v>0</v>
      </c>
      <c r="H4" s="13">
        <f t="shared" si="0"/>
        <v>25</v>
      </c>
    </row>
    <row r="5" spans="1:8" s="10" customFormat="1" x14ac:dyDescent="0.35">
      <c r="A5" s="10" t="s">
        <v>164</v>
      </c>
      <c r="B5" s="11" t="s">
        <v>167</v>
      </c>
      <c r="C5" s="12">
        <v>30</v>
      </c>
      <c r="D5" s="12">
        <v>0</v>
      </c>
      <c r="E5" s="12">
        <v>0</v>
      </c>
      <c r="F5" s="12">
        <v>0</v>
      </c>
      <c r="G5" s="12">
        <v>0</v>
      </c>
      <c r="H5" s="13">
        <f>SUM(C5:G5)</f>
        <v>30</v>
      </c>
    </row>
    <row r="6" spans="1:8" s="10" customFormat="1" x14ac:dyDescent="0.35">
      <c r="A6" s="10" t="s">
        <v>165</v>
      </c>
      <c r="B6" s="11" t="s">
        <v>168</v>
      </c>
      <c r="C6" s="12">
        <v>143</v>
      </c>
      <c r="D6" s="12">
        <v>0</v>
      </c>
      <c r="E6" s="12">
        <v>0</v>
      </c>
      <c r="F6" s="12">
        <v>0</v>
      </c>
      <c r="G6" s="12">
        <v>0</v>
      </c>
      <c r="H6" s="13">
        <f>SUM(C6:G6)</f>
        <v>143</v>
      </c>
    </row>
    <row r="7" spans="1:8" s="10" customFormat="1" ht="31" x14ac:dyDescent="0.35">
      <c r="A7" s="10" t="s">
        <v>69</v>
      </c>
      <c r="B7" s="11" t="s">
        <v>169</v>
      </c>
      <c r="C7" s="12">
        <v>243</v>
      </c>
      <c r="D7" s="12">
        <v>0</v>
      </c>
      <c r="E7" s="12">
        <v>0</v>
      </c>
      <c r="F7" s="12">
        <v>0</v>
      </c>
      <c r="G7" s="12">
        <v>0</v>
      </c>
      <c r="H7" s="13">
        <f t="shared" si="0"/>
        <v>243</v>
      </c>
    </row>
    <row r="8" spans="1:8" s="10" customFormat="1" ht="64" customHeight="1" x14ac:dyDescent="0.35">
      <c r="A8" s="10" t="s">
        <v>70</v>
      </c>
      <c r="B8" s="11" t="s">
        <v>172</v>
      </c>
      <c r="C8" s="12">
        <v>0</v>
      </c>
      <c r="D8" s="12">
        <v>0</v>
      </c>
      <c r="E8" s="12">
        <v>0</v>
      </c>
      <c r="F8" s="12">
        <v>0</v>
      </c>
      <c r="G8" s="12">
        <v>218</v>
      </c>
      <c r="H8" s="13">
        <f t="shared" si="0"/>
        <v>218</v>
      </c>
    </row>
    <row r="9" spans="1:8" s="10" customFormat="1" x14ac:dyDescent="0.35">
      <c r="A9" s="10" t="s">
        <v>71</v>
      </c>
      <c r="B9" s="11" t="s">
        <v>170</v>
      </c>
      <c r="C9" s="12">
        <v>22</v>
      </c>
      <c r="D9" s="12">
        <v>0</v>
      </c>
      <c r="E9" s="12">
        <v>0</v>
      </c>
      <c r="F9" s="12">
        <v>0</v>
      </c>
      <c r="G9" s="12">
        <v>0</v>
      </c>
      <c r="H9" s="13">
        <f t="shared" si="0"/>
        <v>22</v>
      </c>
    </row>
    <row r="10" spans="1:8" s="10" customFormat="1" ht="31" customHeight="1" x14ac:dyDescent="0.35">
      <c r="A10" s="10" t="s">
        <v>72</v>
      </c>
      <c r="B10" s="11" t="s">
        <v>74</v>
      </c>
      <c r="C10" s="12">
        <v>0</v>
      </c>
      <c r="D10" s="12">
        <v>0</v>
      </c>
      <c r="E10" s="12">
        <v>0</v>
      </c>
      <c r="F10" s="12">
        <v>0</v>
      </c>
      <c r="G10" s="12">
        <v>150</v>
      </c>
      <c r="H10" s="13">
        <f>SUM(C10:G10)</f>
        <v>150</v>
      </c>
    </row>
    <row r="11" spans="1:8" s="10" customFormat="1" x14ac:dyDescent="0.35">
      <c r="A11" s="10">
        <f>SUBTOTAL(103,Table25678915[Participating Districts])</f>
        <v>8</v>
      </c>
      <c r="B11" s="14" t="s">
        <v>171</v>
      </c>
      <c r="C11" s="12">
        <f>SUBTOTAL(109,Table25678915[Diploma Total])</f>
        <v>522</v>
      </c>
      <c r="D11" s="12">
        <f>SUBTOTAL(109,Table25678915[General Education Development Total])</f>
        <v>0</v>
      </c>
      <c r="E11" s="12">
        <f>SUBTOTAL(109,Table25678915[Certificate of Completion Total])</f>
        <v>1</v>
      </c>
      <c r="F11" s="12">
        <f>SUBTOTAL(109,Table25678915[Grade Eleven Transcript Total])</f>
        <v>0</v>
      </c>
      <c r="G11" s="12">
        <f>SUBTOTAL(109,Table25678915[Grade Twelve Transcript Total])</f>
        <v>368</v>
      </c>
      <c r="H11" s="12">
        <f>SUBTOTAL(109,Table25678915[Total Seals per LEA])</f>
        <v>891</v>
      </c>
    </row>
    <row r="14" spans="1:8" x14ac:dyDescent="0.35">
      <c r="G14" s="1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90F7D-4CE8-4CD1-A4B3-666FC1DF0F8A}">
  <dimension ref="A1:H11"/>
  <sheetViews>
    <sheetView zoomScaleNormal="100"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8" width="15.69140625" customWidth="1"/>
  </cols>
  <sheetData>
    <row r="1" spans="1:8" ht="18" x14ac:dyDescent="0.4">
      <c r="A1" s="23" t="s">
        <v>25</v>
      </c>
    </row>
    <row r="2" spans="1:8" s="2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1" customFormat="1" ht="46.5" customHeight="1" x14ac:dyDescent="0.35">
      <c r="A3" s="11" t="s">
        <v>173</v>
      </c>
      <c r="B3" s="11" t="s">
        <v>176</v>
      </c>
      <c r="C3" s="12">
        <v>13</v>
      </c>
      <c r="D3" s="13">
        <v>0</v>
      </c>
      <c r="E3" s="12">
        <v>0</v>
      </c>
      <c r="F3" s="12">
        <v>0</v>
      </c>
      <c r="G3" s="13">
        <v>13</v>
      </c>
      <c r="H3" s="13">
        <f>SUM(C3:G3)</f>
        <v>26</v>
      </c>
    </row>
    <row r="4" spans="1:8" s="10" customFormat="1" ht="31" x14ac:dyDescent="0.35">
      <c r="A4" s="10" t="s">
        <v>75</v>
      </c>
      <c r="B4" s="11" t="s">
        <v>177</v>
      </c>
      <c r="C4" s="12">
        <v>500</v>
      </c>
      <c r="D4" s="12">
        <v>0</v>
      </c>
      <c r="E4" s="12">
        <v>0</v>
      </c>
      <c r="F4" s="12">
        <v>0</v>
      </c>
      <c r="G4" s="12">
        <v>0</v>
      </c>
      <c r="H4" s="13">
        <f t="shared" ref="H4:H7" si="0">SUM(C4:G4)</f>
        <v>500</v>
      </c>
    </row>
    <row r="5" spans="1:8" s="10" customFormat="1" x14ac:dyDescent="0.35">
      <c r="A5" s="10" t="s">
        <v>233</v>
      </c>
      <c r="B5" s="11" t="s">
        <v>76</v>
      </c>
      <c r="C5" s="12">
        <v>95</v>
      </c>
      <c r="D5" s="12">
        <v>0</v>
      </c>
      <c r="E5" s="12">
        <v>0</v>
      </c>
      <c r="F5" s="12">
        <v>0</v>
      </c>
      <c r="G5" s="12">
        <v>0</v>
      </c>
      <c r="H5" s="13">
        <f t="shared" si="0"/>
        <v>95</v>
      </c>
    </row>
    <row r="6" spans="1:8" s="10" customFormat="1" ht="63.65" customHeight="1" x14ac:dyDescent="0.35">
      <c r="A6" s="10" t="s">
        <v>77</v>
      </c>
      <c r="B6" s="11" t="s">
        <v>174</v>
      </c>
      <c r="C6" s="12">
        <v>77</v>
      </c>
      <c r="D6" s="12">
        <v>0</v>
      </c>
      <c r="E6" s="12">
        <v>0</v>
      </c>
      <c r="F6" s="12">
        <v>19</v>
      </c>
      <c r="G6" s="12">
        <v>0</v>
      </c>
      <c r="H6" s="13">
        <f t="shared" si="0"/>
        <v>96</v>
      </c>
    </row>
    <row r="7" spans="1:8" s="10" customFormat="1" ht="47.15" customHeight="1" x14ac:dyDescent="0.35">
      <c r="A7" s="10" t="s">
        <v>78</v>
      </c>
      <c r="B7" s="11" t="s">
        <v>175</v>
      </c>
      <c r="C7" s="12">
        <v>75</v>
      </c>
      <c r="D7" s="12">
        <v>0</v>
      </c>
      <c r="E7" s="12">
        <v>0</v>
      </c>
      <c r="F7" s="12">
        <v>0</v>
      </c>
      <c r="G7" s="12">
        <v>0</v>
      </c>
      <c r="H7" s="13">
        <f t="shared" si="0"/>
        <v>75</v>
      </c>
    </row>
    <row r="8" spans="1:8" s="10" customFormat="1" x14ac:dyDescent="0.35">
      <c r="A8" s="10">
        <f>SUBTOTAL(103,Table2567891517[Participating Districts])</f>
        <v>5</v>
      </c>
      <c r="B8" s="14" t="s">
        <v>178</v>
      </c>
      <c r="C8" s="12">
        <f>SUBTOTAL(109,Table2567891517[Diploma Total])</f>
        <v>760</v>
      </c>
      <c r="D8" s="12">
        <f>SUBTOTAL(109,Table2567891517[General Education Development Total])</f>
        <v>0</v>
      </c>
      <c r="E8" s="12">
        <f>SUBTOTAL(109,Table2567891517[Certificate of Completion Total])</f>
        <v>0</v>
      </c>
      <c r="F8" s="12">
        <f>SUBTOTAL(109,Table2567891517[Grade Eleven Transcript Total])</f>
        <v>19</v>
      </c>
      <c r="G8" s="12">
        <f>SUBTOTAL(109,Table2567891517[Grade Twelve Transcript Total])</f>
        <v>13</v>
      </c>
      <c r="H8" s="12">
        <f>SUBTOTAL(109,Table2567891517[Total Seals per LEA])</f>
        <v>792</v>
      </c>
    </row>
    <row r="11" spans="1:8" x14ac:dyDescent="0.35">
      <c r="G11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BCCB6-53AA-4C67-A294-C499EFA2CBA9}">
  <dimension ref="A1:H7"/>
  <sheetViews>
    <sheetView zoomScaleNormal="100"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8" width="15.69140625" customWidth="1"/>
  </cols>
  <sheetData>
    <row r="1" spans="1:8" ht="18" x14ac:dyDescent="0.4">
      <c r="A1" s="22" t="s">
        <v>119</v>
      </c>
    </row>
    <row r="2" spans="1:8" s="2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1" customFormat="1" x14ac:dyDescent="0.35">
      <c r="A3" s="10" t="s">
        <v>180</v>
      </c>
      <c r="B3" s="11" t="s">
        <v>179</v>
      </c>
      <c r="C3" s="12">
        <v>13</v>
      </c>
      <c r="D3" s="12">
        <v>0</v>
      </c>
      <c r="E3" s="12">
        <v>0</v>
      </c>
      <c r="F3" s="12">
        <v>9</v>
      </c>
      <c r="G3" s="12">
        <v>9</v>
      </c>
      <c r="H3" s="13">
        <f t="shared" ref="H3" si="0">SUM(C3:G3)</f>
        <v>31</v>
      </c>
    </row>
    <row r="4" spans="1:8" s="10" customFormat="1" x14ac:dyDescent="0.35">
      <c r="A4" s="10">
        <f>SUBTOTAL(103,Table256789151713[Participating Districts])</f>
        <v>1</v>
      </c>
      <c r="B4" s="14" t="s">
        <v>17</v>
      </c>
      <c r="C4" s="12">
        <f>SUBTOTAL(109,Table256789151713[Diploma Total])</f>
        <v>13</v>
      </c>
      <c r="D4" s="12">
        <f>SUBTOTAL(109,Table256789151713[General Education Development Total])</f>
        <v>0</v>
      </c>
      <c r="E4" s="12">
        <f>SUBTOTAL(109,Table256789151713[Certificate of Completion Total])</f>
        <v>0</v>
      </c>
      <c r="F4" s="12">
        <f>SUBTOTAL(109,Table256789151713[Grade Eleven Transcript Total])</f>
        <v>9</v>
      </c>
      <c r="G4" s="12">
        <f>SUBTOTAL(109,Table256789151713[Grade Twelve Transcript Total])</f>
        <v>9</v>
      </c>
      <c r="H4" s="12">
        <f>SUBTOTAL(109,Table256789151713[Total Seals per LEA])</f>
        <v>31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D52B2-DCF2-43B8-8E93-E45D5568FA12}">
  <dimension ref="A1:H8"/>
  <sheetViews>
    <sheetView zoomScaleNormal="100"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8" width="15.69140625" customWidth="1"/>
  </cols>
  <sheetData>
    <row r="1" spans="1:8" ht="18" x14ac:dyDescent="0.4">
      <c r="A1" s="22" t="s">
        <v>6</v>
      </c>
    </row>
    <row r="2" spans="1:8" s="2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1" customFormat="1" x14ac:dyDescent="0.35">
      <c r="A3" s="10" t="s">
        <v>181</v>
      </c>
      <c r="B3" s="11" t="s">
        <v>182</v>
      </c>
      <c r="C3" s="12">
        <v>6</v>
      </c>
      <c r="D3" s="12">
        <v>0</v>
      </c>
      <c r="E3" s="12">
        <v>0</v>
      </c>
      <c r="F3" s="12">
        <v>0</v>
      </c>
      <c r="G3" s="12">
        <v>0</v>
      </c>
      <c r="H3" s="13">
        <f t="shared" ref="H3:H4" si="0">SUM(C3:G3)</f>
        <v>6</v>
      </c>
    </row>
    <row r="4" spans="1:8" s="10" customFormat="1" x14ac:dyDescent="0.35">
      <c r="A4" s="10" t="s">
        <v>79</v>
      </c>
      <c r="B4" s="11" t="s">
        <v>80</v>
      </c>
      <c r="C4" s="12">
        <v>3</v>
      </c>
      <c r="D4" s="12">
        <v>0</v>
      </c>
      <c r="E4" s="12">
        <v>0</v>
      </c>
      <c r="F4" s="12">
        <v>0</v>
      </c>
      <c r="G4" s="12">
        <v>0</v>
      </c>
      <c r="H4" s="13">
        <f t="shared" si="0"/>
        <v>3</v>
      </c>
    </row>
    <row r="5" spans="1:8" s="10" customFormat="1" x14ac:dyDescent="0.35">
      <c r="A5" s="10">
        <f>SUBTOTAL(103,Table256789151718[Participating Districts])</f>
        <v>2</v>
      </c>
      <c r="B5" s="14" t="s">
        <v>44</v>
      </c>
      <c r="C5" s="12">
        <f>SUBTOTAL(109,Table256789151718[Diploma Total])</f>
        <v>9</v>
      </c>
      <c r="D5" s="12">
        <f>SUBTOTAL(109,Table256789151718[General Education Development Total])</f>
        <v>0</v>
      </c>
      <c r="E5" s="12">
        <f>SUBTOTAL(109,Table256789151718[Certificate of Completion Total])</f>
        <v>0</v>
      </c>
      <c r="F5" s="12">
        <f>SUBTOTAL(109,Table256789151718[Grade Eleven Transcript Total])</f>
        <v>0</v>
      </c>
      <c r="G5" s="12">
        <f>SUBTOTAL(109,Table256789151718[Grade Twelve Transcript Total])</f>
        <v>0</v>
      </c>
      <c r="H5" s="12">
        <f>SUBTOTAL(109,Table256789151718[Total Seals per LEA])</f>
        <v>9</v>
      </c>
    </row>
    <row r="8" spans="1:8" x14ac:dyDescent="0.35">
      <c r="G8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7FE33-2040-4F79-9F8E-0EEAB4F65CFE}">
  <dimension ref="A1:H13"/>
  <sheetViews>
    <sheetView zoomScaleNormal="100"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8" width="15.69140625" customWidth="1"/>
  </cols>
  <sheetData>
    <row r="1" spans="1:8" ht="18" x14ac:dyDescent="0.4">
      <c r="A1" s="23" t="s">
        <v>8</v>
      </c>
    </row>
    <row r="2" spans="1:8" s="2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1" customFormat="1" x14ac:dyDescent="0.35">
      <c r="A3" s="11" t="s">
        <v>184</v>
      </c>
      <c r="B3" s="11" t="s">
        <v>185</v>
      </c>
      <c r="C3" s="12">
        <v>6</v>
      </c>
      <c r="D3" s="13">
        <v>0</v>
      </c>
      <c r="E3" s="12">
        <v>0</v>
      </c>
      <c r="F3" s="12">
        <v>0</v>
      </c>
      <c r="G3" s="13">
        <v>0</v>
      </c>
      <c r="H3" s="13">
        <f>SUM(C3:G3)</f>
        <v>6</v>
      </c>
    </row>
    <row r="4" spans="1:8" s="10" customFormat="1" x14ac:dyDescent="0.35">
      <c r="A4" s="11" t="s">
        <v>214</v>
      </c>
      <c r="B4" s="11" t="s">
        <v>215</v>
      </c>
      <c r="C4" s="12">
        <v>1</v>
      </c>
      <c r="D4" s="13">
        <v>0</v>
      </c>
      <c r="E4" s="12">
        <v>0</v>
      </c>
      <c r="F4" s="12">
        <v>0</v>
      </c>
      <c r="G4" s="13">
        <v>0</v>
      </c>
      <c r="H4" s="13">
        <f>SUM(C4:G4)</f>
        <v>1</v>
      </c>
    </row>
    <row r="5" spans="1:8" s="10" customFormat="1" ht="31" x14ac:dyDescent="0.35">
      <c r="A5" s="10" t="s">
        <v>81</v>
      </c>
      <c r="B5" s="11" t="s">
        <v>84</v>
      </c>
      <c r="C5" s="12">
        <v>30</v>
      </c>
      <c r="D5" s="12">
        <v>0</v>
      </c>
      <c r="E5" s="12">
        <v>0</v>
      </c>
      <c r="F5" s="12">
        <v>0</v>
      </c>
      <c r="G5" s="12">
        <v>0</v>
      </c>
      <c r="H5" s="13">
        <f t="shared" ref="H5:H8" si="0">SUM(C5:G5)</f>
        <v>30</v>
      </c>
    </row>
    <row r="6" spans="1:8" s="10" customFormat="1" x14ac:dyDescent="0.35">
      <c r="A6" s="10" t="s">
        <v>82</v>
      </c>
      <c r="B6" s="11" t="s">
        <v>186</v>
      </c>
      <c r="C6" s="12">
        <v>33</v>
      </c>
      <c r="D6" s="12">
        <v>0</v>
      </c>
      <c r="E6" s="12">
        <v>0</v>
      </c>
      <c r="F6" s="12">
        <v>0</v>
      </c>
      <c r="G6" s="12">
        <v>0</v>
      </c>
      <c r="H6" s="13">
        <f t="shared" si="0"/>
        <v>33</v>
      </c>
    </row>
    <row r="7" spans="1:8" s="10" customFormat="1" ht="46.5" x14ac:dyDescent="0.35">
      <c r="A7" s="10" t="s">
        <v>103</v>
      </c>
      <c r="B7" s="11" t="s">
        <v>187</v>
      </c>
      <c r="C7" s="12">
        <v>0</v>
      </c>
      <c r="D7" s="12">
        <v>0</v>
      </c>
      <c r="E7" s="12">
        <v>0</v>
      </c>
      <c r="F7" s="12">
        <v>40</v>
      </c>
      <c r="G7" s="12">
        <v>2120</v>
      </c>
      <c r="H7" s="13">
        <f t="shared" si="0"/>
        <v>2160</v>
      </c>
    </row>
    <row r="8" spans="1:8" s="10" customFormat="1" x14ac:dyDescent="0.35">
      <c r="A8" s="10" t="s">
        <v>83</v>
      </c>
      <c r="B8" s="11" t="s">
        <v>85</v>
      </c>
      <c r="C8" s="12">
        <v>69</v>
      </c>
      <c r="D8" s="12">
        <v>0</v>
      </c>
      <c r="E8" s="12">
        <v>0</v>
      </c>
      <c r="F8" s="12">
        <v>0</v>
      </c>
      <c r="G8" s="12">
        <v>0</v>
      </c>
      <c r="H8" s="13">
        <f t="shared" si="0"/>
        <v>69</v>
      </c>
    </row>
    <row r="9" spans="1:8" s="10" customFormat="1" x14ac:dyDescent="0.35">
      <c r="A9" s="10" t="s">
        <v>183</v>
      </c>
      <c r="B9" s="11" t="s">
        <v>188</v>
      </c>
      <c r="C9" s="12">
        <v>14</v>
      </c>
      <c r="D9" s="12">
        <v>0</v>
      </c>
      <c r="E9" s="12">
        <v>0</v>
      </c>
      <c r="F9" s="12">
        <v>0</v>
      </c>
      <c r="G9" s="12">
        <v>0</v>
      </c>
      <c r="H9" s="13">
        <f>SUM(C9:G9)</f>
        <v>14</v>
      </c>
    </row>
    <row r="10" spans="1:8" s="10" customFormat="1" x14ac:dyDescent="0.35">
      <c r="A10" s="10">
        <f>SUBTOTAL(103,Table25678915171819[Participating Districts])</f>
        <v>7</v>
      </c>
      <c r="B10" s="14" t="s">
        <v>40</v>
      </c>
      <c r="C10" s="12">
        <f>SUBTOTAL(109,Table25678915171819[Diploma Total])</f>
        <v>153</v>
      </c>
      <c r="D10" s="12">
        <f>SUBTOTAL(109,Table25678915171819[General Education Development Total])</f>
        <v>0</v>
      </c>
      <c r="E10" s="12">
        <f>SUBTOTAL(109,Table25678915171819[Certificate of Completion Total])</f>
        <v>0</v>
      </c>
      <c r="F10" s="12">
        <f>SUBTOTAL(109,Table25678915171819[Grade Eleven Transcript Total])</f>
        <v>40</v>
      </c>
      <c r="G10" s="12">
        <f>SUBTOTAL(109,Table25678915171819[Grade Twelve Transcript Total])</f>
        <v>2120</v>
      </c>
      <c r="H10" s="12">
        <f>SUBTOTAL(109,Table25678915171819[Total Seals per LEA])</f>
        <v>2313</v>
      </c>
    </row>
    <row r="13" spans="1:8" x14ac:dyDescent="0.35">
      <c r="G13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CF34-1827-48B9-BEE3-209E905E9B8D}">
  <dimension ref="A1:H7"/>
  <sheetViews>
    <sheetView zoomScaleNormal="100"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8" width="15.69140625" customWidth="1"/>
  </cols>
  <sheetData>
    <row r="1" spans="1:8" ht="18" x14ac:dyDescent="0.4">
      <c r="A1" s="22" t="s">
        <v>26</v>
      </c>
    </row>
    <row r="2" spans="1:8" s="2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1" customFormat="1" ht="17.5" customHeight="1" x14ac:dyDescent="0.35">
      <c r="A3" s="11" t="s">
        <v>101</v>
      </c>
      <c r="B3" s="11" t="s">
        <v>102</v>
      </c>
      <c r="C3" s="12">
        <v>5</v>
      </c>
      <c r="D3" s="12">
        <v>0</v>
      </c>
      <c r="E3" s="12">
        <v>0</v>
      </c>
      <c r="F3" s="12">
        <v>0</v>
      </c>
      <c r="G3" s="12">
        <v>0</v>
      </c>
      <c r="H3" s="13">
        <f t="shared" ref="H3" si="0">SUM(C3:G3)</f>
        <v>5</v>
      </c>
    </row>
    <row r="4" spans="1:8" s="10" customFormat="1" x14ac:dyDescent="0.35">
      <c r="A4" s="10">
        <f>SUBTOTAL(103,Table2567891517181920[Participating Districts])</f>
        <v>1</v>
      </c>
      <c r="B4" s="14" t="s">
        <v>17</v>
      </c>
      <c r="C4" s="12">
        <f>SUBTOTAL(109,Table2567891517181920[Diploma Total])</f>
        <v>5</v>
      </c>
      <c r="D4" s="12">
        <f>SUBTOTAL(109,Table2567891517181920[General Education Development Total])</f>
        <v>0</v>
      </c>
      <c r="E4" s="12">
        <f>SUBTOTAL(109,Table2567891517181920[Certificate of Completion Total])</f>
        <v>0</v>
      </c>
      <c r="F4" s="12">
        <f>SUBTOTAL(109,Table2567891517181920[Grade Eleven Transcript Total])</f>
        <v>0</v>
      </c>
      <c r="G4" s="12">
        <f>SUBTOTAL(109,Table2567891517181920[Grade Twelve Transcript Total])</f>
        <v>0</v>
      </c>
      <c r="H4" s="12">
        <f>SUBTOTAL(109,Table2567891517181920[Total Seals per LEA])</f>
        <v>5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"/>
  <sheetViews>
    <sheetView zoomScaleNormal="100" workbookViewId="0"/>
  </sheetViews>
  <sheetFormatPr defaultColWidth="9.07421875" defaultRowHeight="15.5" x14ac:dyDescent="0.35"/>
  <cols>
    <col min="1" max="1" width="32.69140625" style="3" customWidth="1"/>
    <col min="2" max="2" width="48" style="3" customWidth="1"/>
    <col min="3" max="8" width="15.69140625" style="3" customWidth="1"/>
    <col min="9" max="16384" width="9.07421875" style="3"/>
  </cols>
  <sheetData>
    <row r="1" spans="1:8" ht="20" x14ac:dyDescent="0.35">
      <c r="A1" s="21" t="s">
        <v>2</v>
      </c>
    </row>
    <row r="2" spans="1:8" s="1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1" customFormat="1" x14ac:dyDescent="0.35">
      <c r="A3" s="10" t="s">
        <v>226</v>
      </c>
      <c r="B3" s="11" t="s">
        <v>120</v>
      </c>
      <c r="C3" s="12">
        <v>17</v>
      </c>
      <c r="D3" s="12">
        <v>0</v>
      </c>
      <c r="E3" s="12">
        <v>0</v>
      </c>
      <c r="F3" s="12">
        <v>0</v>
      </c>
      <c r="G3" s="12">
        <v>0</v>
      </c>
      <c r="H3" s="13">
        <f>SUM(C3:G3)</f>
        <v>17</v>
      </c>
    </row>
    <row r="4" spans="1:8" s="10" customFormat="1" ht="31" x14ac:dyDescent="0.35">
      <c r="A4" s="10" t="s">
        <v>227</v>
      </c>
      <c r="B4" s="11" t="s">
        <v>123</v>
      </c>
      <c r="C4" s="12">
        <v>26</v>
      </c>
      <c r="D4" s="12">
        <v>0</v>
      </c>
      <c r="E4" s="12">
        <v>0</v>
      </c>
      <c r="F4" s="12">
        <v>0</v>
      </c>
      <c r="G4" s="12">
        <v>0</v>
      </c>
      <c r="H4" s="13">
        <f>SUM(C4:G4)</f>
        <v>26</v>
      </c>
    </row>
    <row r="5" spans="1:8" s="10" customFormat="1" x14ac:dyDescent="0.35">
      <c r="A5" s="10" t="s">
        <v>228</v>
      </c>
      <c r="B5" s="11" t="s">
        <v>121</v>
      </c>
      <c r="C5" s="12">
        <v>300</v>
      </c>
      <c r="D5" s="12">
        <v>0</v>
      </c>
      <c r="E5" s="12">
        <v>0</v>
      </c>
      <c r="F5" s="12">
        <v>0</v>
      </c>
      <c r="G5" s="12">
        <v>0</v>
      </c>
      <c r="H5" s="12">
        <f>SUM(C5:G5)</f>
        <v>300</v>
      </c>
    </row>
    <row r="6" spans="1:8" s="10" customFormat="1" x14ac:dyDescent="0.35">
      <c r="A6" s="10" t="s">
        <v>229</v>
      </c>
      <c r="B6" s="11" t="s">
        <v>33</v>
      </c>
      <c r="C6" s="12">
        <v>200</v>
      </c>
      <c r="D6" s="12">
        <v>0</v>
      </c>
      <c r="E6" s="12">
        <v>0</v>
      </c>
      <c r="F6" s="12">
        <v>0</v>
      </c>
      <c r="G6" s="12">
        <v>0</v>
      </c>
      <c r="H6" s="12">
        <f>SUM(C6:G6)</f>
        <v>200</v>
      </c>
    </row>
    <row r="7" spans="1:8" s="10" customFormat="1" ht="32.5" customHeight="1" x14ac:dyDescent="0.35">
      <c r="A7" s="10" t="s">
        <v>230</v>
      </c>
      <c r="B7" s="11" t="s">
        <v>122</v>
      </c>
      <c r="C7" s="12">
        <v>28</v>
      </c>
      <c r="D7" s="12">
        <v>0</v>
      </c>
      <c r="E7" s="12">
        <v>0</v>
      </c>
      <c r="F7" s="12">
        <v>0</v>
      </c>
      <c r="G7" s="12">
        <v>0</v>
      </c>
      <c r="H7" s="12">
        <f>SUM(C7:G7)</f>
        <v>28</v>
      </c>
    </row>
    <row r="8" spans="1:8" s="10" customFormat="1" x14ac:dyDescent="0.35">
      <c r="A8" s="10">
        <f>SUBTOTAL(103,Table2[Participating Districts])</f>
        <v>5</v>
      </c>
      <c r="B8" s="14" t="s">
        <v>124</v>
      </c>
      <c r="C8" s="12">
        <f>SUBTOTAL(109,Table2[Diploma Total])</f>
        <v>571</v>
      </c>
      <c r="D8" s="12">
        <f>SUBTOTAL(109,Table2[General Education Development Total])</f>
        <v>0</v>
      </c>
      <c r="E8" s="12">
        <f>SUBTOTAL(109,Table2[Certificate of Completion Total])</f>
        <v>0</v>
      </c>
      <c r="F8" s="12">
        <f>SUBTOTAL(109,Table2[Grade Eleven Transcript Total])</f>
        <v>0</v>
      </c>
      <c r="G8" s="12">
        <f>SUBTOTAL(109,Table2[Grade Twelve Transcript Total])</f>
        <v>0</v>
      </c>
      <c r="H8" s="12">
        <f>SUBTOTAL(109,Table2[Total Seals per LEA])</f>
        <v>571</v>
      </c>
    </row>
  </sheetData>
  <sortState xmlns:xlrd2="http://schemas.microsoft.com/office/spreadsheetml/2017/richdata2" ref="A2:N10">
    <sortCondition ref="A2:A10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E5609-E830-4CEB-A4B2-1BD769A89298}">
  <dimension ref="A1:H7"/>
  <sheetViews>
    <sheetView zoomScaleNormal="100"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8" width="15.69140625" customWidth="1"/>
  </cols>
  <sheetData>
    <row r="1" spans="1:8" ht="18" x14ac:dyDescent="0.4">
      <c r="A1" s="22" t="s">
        <v>27</v>
      </c>
    </row>
    <row r="2" spans="1:8" s="2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1" customFormat="1" x14ac:dyDescent="0.35">
      <c r="A3" s="10" t="s">
        <v>189</v>
      </c>
      <c r="B3" s="11" t="s">
        <v>190</v>
      </c>
      <c r="C3" s="12">
        <v>16</v>
      </c>
      <c r="D3" s="12">
        <v>0</v>
      </c>
      <c r="E3" s="12">
        <v>0</v>
      </c>
      <c r="F3" s="12">
        <v>0</v>
      </c>
      <c r="G3" s="12">
        <v>0</v>
      </c>
      <c r="H3" s="13">
        <f t="shared" ref="H3" si="0">SUM(C3:G3)</f>
        <v>16</v>
      </c>
    </row>
    <row r="4" spans="1:8" s="10" customFormat="1" x14ac:dyDescent="0.35">
      <c r="A4" s="10">
        <f>SUBTOTAL(103,Table256789151718192021[Participating Districts])</f>
        <v>1</v>
      </c>
      <c r="B4" s="14" t="s">
        <v>17</v>
      </c>
      <c r="C4" s="12">
        <f>SUBTOTAL(109,Table256789151718192021[Diploma Total])</f>
        <v>16</v>
      </c>
      <c r="D4" s="12">
        <f>SUBTOTAL(109,Table256789151718192021[General Education Development Total])</f>
        <v>0</v>
      </c>
      <c r="E4" s="12">
        <f>SUBTOTAL(109,Table256789151718192021[Certificate of Completion Total])</f>
        <v>0</v>
      </c>
      <c r="F4" s="12">
        <f>SUBTOTAL(109,Table256789151718192021[Grade Eleven Transcript Total])</f>
        <v>0</v>
      </c>
      <c r="G4" s="12">
        <f>SUBTOTAL(109,Table256789151718192021[Grade Twelve Transcript Total])</f>
        <v>0</v>
      </c>
      <c r="H4" s="12">
        <f>SUBTOTAL(109,Table256789151718192021[Total Seals per LEA])</f>
        <v>16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38C15-0A11-4629-9811-A77F963B14FF}">
  <dimension ref="A1:H7"/>
  <sheetViews>
    <sheetView zoomScaleNormal="100"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8" width="15.69140625" customWidth="1"/>
  </cols>
  <sheetData>
    <row r="1" spans="1:8" ht="18" x14ac:dyDescent="0.4">
      <c r="A1" s="22" t="s">
        <v>116</v>
      </c>
    </row>
    <row r="2" spans="1:8" s="2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1" customFormat="1" ht="32.15" customHeight="1" x14ac:dyDescent="0.35">
      <c r="A3" s="10" t="s">
        <v>191</v>
      </c>
      <c r="B3" s="11" t="s">
        <v>192</v>
      </c>
      <c r="C3" s="12">
        <v>120</v>
      </c>
      <c r="D3" s="12">
        <v>0</v>
      </c>
      <c r="E3" s="12">
        <v>0</v>
      </c>
      <c r="F3" s="12">
        <v>0</v>
      </c>
      <c r="G3" s="12">
        <v>0</v>
      </c>
      <c r="H3" s="13">
        <f t="shared" ref="H3" si="0">SUM(C3:G3)</f>
        <v>120</v>
      </c>
    </row>
    <row r="4" spans="1:8" s="10" customFormat="1" x14ac:dyDescent="0.35">
      <c r="A4" s="10">
        <f>SUBTOTAL(103,Table25678915171819202116[Participating Districts])</f>
        <v>1</v>
      </c>
      <c r="B4" s="14" t="s">
        <v>45</v>
      </c>
      <c r="C4" s="12">
        <f>SUBTOTAL(109,Table25678915171819202116[Diploma Total])</f>
        <v>120</v>
      </c>
      <c r="D4" s="12">
        <f>SUBTOTAL(109,Table25678915171819202116[General Education Development Total])</f>
        <v>0</v>
      </c>
      <c r="E4" s="12">
        <f>SUBTOTAL(109,Table25678915171819202116[Certificate of Completion Total])</f>
        <v>0</v>
      </c>
      <c r="F4" s="12">
        <f>SUBTOTAL(109,Table25678915171819202116[Grade Eleven Transcript Total])</f>
        <v>0</v>
      </c>
      <c r="G4" s="12">
        <f>SUBTOTAL(109,Table25678915171819202116[Grade Twelve Transcript Total])</f>
        <v>0</v>
      </c>
      <c r="H4" s="12">
        <f>SUBTOTAL(109,Table25678915171819202116[Total Seals per LEA])</f>
        <v>120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89E39-8267-44BE-8CC8-96AD733E4341}">
  <dimension ref="A1:H7"/>
  <sheetViews>
    <sheetView zoomScaleNormal="100"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8" width="15.69140625" customWidth="1"/>
  </cols>
  <sheetData>
    <row r="1" spans="1:8" ht="18" x14ac:dyDescent="0.4">
      <c r="A1" s="22" t="s">
        <v>28</v>
      </c>
    </row>
    <row r="2" spans="1:8" s="2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1" customFormat="1" x14ac:dyDescent="0.35">
      <c r="A3" s="10" t="s">
        <v>87</v>
      </c>
      <c r="B3" s="11" t="s">
        <v>88</v>
      </c>
      <c r="C3" s="12">
        <v>861</v>
      </c>
      <c r="D3" s="12">
        <v>0</v>
      </c>
      <c r="E3" s="12">
        <v>0</v>
      </c>
      <c r="F3" s="12">
        <v>0</v>
      </c>
      <c r="G3" s="12">
        <v>0</v>
      </c>
      <c r="H3" s="13">
        <f t="shared" ref="H3:H4" si="0">SUM(C3:G3)</f>
        <v>861</v>
      </c>
    </row>
    <row r="4" spans="1:8" s="10" customFormat="1" ht="31" x14ac:dyDescent="0.35">
      <c r="A4" s="10" t="s">
        <v>193</v>
      </c>
      <c r="B4" s="11" t="s">
        <v>194</v>
      </c>
      <c r="C4" s="12">
        <v>1</v>
      </c>
      <c r="D4" s="12">
        <v>0</v>
      </c>
      <c r="E4" s="12">
        <v>5</v>
      </c>
      <c r="F4" s="12">
        <v>2</v>
      </c>
      <c r="G4" s="12">
        <v>0</v>
      </c>
      <c r="H4" s="13">
        <f t="shared" si="0"/>
        <v>8</v>
      </c>
    </row>
    <row r="5" spans="1:8" s="10" customFormat="1" x14ac:dyDescent="0.35">
      <c r="A5"/>
      <c r="B5"/>
      <c r="C5"/>
      <c r="D5"/>
      <c r="E5"/>
      <c r="F5"/>
      <c r="G5"/>
      <c r="H5"/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97DE6-6C33-4B37-AEE4-83A025E24C6A}">
  <dimension ref="A1:H7"/>
  <sheetViews>
    <sheetView zoomScaleNormal="100"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8" width="15.69140625" customWidth="1"/>
  </cols>
  <sheetData>
    <row r="1" spans="1:8" ht="18" x14ac:dyDescent="0.4">
      <c r="A1" s="22" t="s">
        <v>117</v>
      </c>
    </row>
    <row r="2" spans="1:8" s="2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1" customFormat="1" x14ac:dyDescent="0.35">
      <c r="A3" s="10" t="s">
        <v>195</v>
      </c>
      <c r="B3" s="11" t="s">
        <v>196</v>
      </c>
      <c r="C3" s="12">
        <v>3</v>
      </c>
      <c r="D3" s="12">
        <v>0</v>
      </c>
      <c r="E3" s="12">
        <v>0</v>
      </c>
      <c r="F3" s="12">
        <v>0</v>
      </c>
      <c r="G3" s="12">
        <v>0</v>
      </c>
      <c r="H3" s="13">
        <f t="shared" ref="H3" si="0">SUM(C3:G3)</f>
        <v>3</v>
      </c>
    </row>
    <row r="4" spans="1:8" s="10" customFormat="1" x14ac:dyDescent="0.35">
      <c r="A4" s="10">
        <f>SUBTOTAL(103,Table2567891517181920212229[Participating Districts])</f>
        <v>1</v>
      </c>
      <c r="B4" s="14" t="s">
        <v>17</v>
      </c>
      <c r="C4" s="12">
        <f>SUBTOTAL(109,Table2567891517181920212229[Diploma Total])</f>
        <v>3</v>
      </c>
      <c r="D4" s="12">
        <f>SUBTOTAL(109,Table2567891517181920212229[General Education Development Total])</f>
        <v>0</v>
      </c>
      <c r="E4" s="12">
        <f>SUBTOTAL(109,Table2567891517181920212229[Certificate of Completion Total])</f>
        <v>0</v>
      </c>
      <c r="F4" s="12">
        <f>SUBTOTAL(109,Table2567891517181920212229[Grade Eleven Transcript Total])</f>
        <v>0</v>
      </c>
      <c r="G4" s="12">
        <f>SUBTOTAL(109,Table2567891517181920212229[Grade Twelve Transcript Total])</f>
        <v>0</v>
      </c>
      <c r="H4" s="12">
        <f>SUBTOTAL(109,Table2567891517181920212229[Total Seals per LEA])</f>
        <v>3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F66B-9B4B-4087-83D6-D5F2B39513FD}">
  <dimension ref="A1:H7"/>
  <sheetViews>
    <sheetView zoomScaleNormal="100"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8" width="15.69140625" customWidth="1"/>
  </cols>
  <sheetData>
    <row r="1" spans="1:8" ht="18" x14ac:dyDescent="0.4">
      <c r="A1" s="22" t="s">
        <v>29</v>
      </c>
    </row>
    <row r="2" spans="1:8" s="2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1" customFormat="1" x14ac:dyDescent="0.35">
      <c r="A3" s="10" t="s">
        <v>90</v>
      </c>
      <c r="B3" s="11" t="s">
        <v>197</v>
      </c>
      <c r="C3" s="12">
        <v>54</v>
      </c>
      <c r="D3" s="12">
        <v>0</v>
      </c>
      <c r="E3" s="12">
        <v>0</v>
      </c>
      <c r="F3" s="12">
        <v>0</v>
      </c>
      <c r="G3" s="12">
        <v>0</v>
      </c>
      <c r="H3" s="13">
        <f t="shared" ref="H3" si="0">SUM(C3:G3)</f>
        <v>54</v>
      </c>
    </row>
    <row r="4" spans="1:8" s="10" customFormat="1" x14ac:dyDescent="0.35">
      <c r="A4" s="10">
        <f>SUBTOTAL(103,Table2567891517181920212223[Participating Districts])</f>
        <v>1</v>
      </c>
      <c r="B4" s="14" t="s">
        <v>44</v>
      </c>
      <c r="C4" s="12">
        <f>SUBTOTAL(109,Table2567891517181920212223[Diploma Total])</f>
        <v>54</v>
      </c>
      <c r="D4" s="12">
        <f>SUBTOTAL(109,Table2567891517181920212223[General Education Development Total])</f>
        <v>0</v>
      </c>
      <c r="E4" s="12">
        <f>SUBTOTAL(109,Table2567891517181920212223[Certificate of Completion Total])</f>
        <v>0</v>
      </c>
      <c r="F4" s="12">
        <f>SUBTOTAL(109,Table2567891517181920212223[Grade Eleven Transcript Total])</f>
        <v>0</v>
      </c>
      <c r="G4" s="12">
        <f>SUBTOTAL(109,Table2567891517181920212223[Grade Twelve Transcript Total])</f>
        <v>0</v>
      </c>
      <c r="H4" s="12">
        <f>SUBTOTAL(109,Table2567891517181920212223[Total Seals per LEA])</f>
        <v>54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00C59-6A10-4EFD-A1A5-B6030EF2DAFA}">
  <dimension ref="A1:H9"/>
  <sheetViews>
    <sheetView zoomScaleNormal="100"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8" width="15.69140625" customWidth="1"/>
  </cols>
  <sheetData>
    <row r="1" spans="1:8" ht="18" x14ac:dyDescent="0.4">
      <c r="A1" s="23" t="s">
        <v>30</v>
      </c>
    </row>
    <row r="2" spans="1:8" s="2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0" customFormat="1" x14ac:dyDescent="0.35">
      <c r="A3" s="10" t="s">
        <v>216</v>
      </c>
      <c r="B3" s="11" t="s">
        <v>91</v>
      </c>
      <c r="C3" s="12">
        <v>44</v>
      </c>
      <c r="D3" s="12">
        <v>0</v>
      </c>
      <c r="E3" s="12">
        <v>0</v>
      </c>
      <c r="F3" s="12">
        <v>1</v>
      </c>
      <c r="G3" s="12">
        <v>0</v>
      </c>
      <c r="H3" s="13">
        <f t="shared" ref="H3:H5" si="0">SUM(C3:G3)</f>
        <v>45</v>
      </c>
    </row>
    <row r="4" spans="1:8" s="10" customFormat="1" x14ac:dyDescent="0.35">
      <c r="A4" s="10" t="s">
        <v>198</v>
      </c>
      <c r="B4" s="11" t="s">
        <v>198</v>
      </c>
      <c r="C4" s="12">
        <v>42</v>
      </c>
      <c r="D4" s="12">
        <v>0</v>
      </c>
      <c r="E4" s="12">
        <v>0</v>
      </c>
      <c r="F4" s="12">
        <v>0</v>
      </c>
      <c r="G4" s="12">
        <v>0</v>
      </c>
      <c r="H4" s="13">
        <f>SUM(C4:G4)</f>
        <v>42</v>
      </c>
    </row>
    <row r="5" spans="1:8" s="10" customFormat="1" x14ac:dyDescent="0.35">
      <c r="A5" s="10" t="s">
        <v>115</v>
      </c>
      <c r="B5" s="11" t="s">
        <v>225</v>
      </c>
      <c r="C5" s="12">
        <v>28</v>
      </c>
      <c r="D5" s="12">
        <v>0</v>
      </c>
      <c r="E5" s="12">
        <v>0</v>
      </c>
      <c r="F5" s="12">
        <v>0</v>
      </c>
      <c r="G5" s="12">
        <v>0</v>
      </c>
      <c r="H5" s="13">
        <f t="shared" si="0"/>
        <v>28</v>
      </c>
    </row>
    <row r="6" spans="1:8" s="10" customFormat="1" x14ac:dyDescent="0.35">
      <c r="A6" s="10">
        <f>SUBTOTAL(103,Table256789151718192021222324[Participating Districts])</f>
        <v>3</v>
      </c>
      <c r="B6" s="14" t="s">
        <v>89</v>
      </c>
      <c r="C6" s="12">
        <f>SUBTOTAL(109,Table256789151718192021222324[Diploma Total])</f>
        <v>114</v>
      </c>
      <c r="D6" s="12">
        <f>SUBTOTAL(109,Table256789151718192021222324[General Education Development Total])</f>
        <v>0</v>
      </c>
      <c r="E6" s="12">
        <f>SUBTOTAL(109,Table256789151718192021222324[Certificate of Completion Total])</f>
        <v>0</v>
      </c>
      <c r="F6" s="12">
        <f>SUBTOTAL(109,Table256789151718192021222324[Grade Eleven Transcript Total])</f>
        <v>1</v>
      </c>
      <c r="G6" s="12">
        <f>SUBTOTAL(109,Table256789151718192021222324[Grade Twelve Transcript Total])</f>
        <v>0</v>
      </c>
      <c r="H6" s="12">
        <f>SUBTOTAL(109,Table256789151718192021222324[Total Seals per LEA])</f>
        <v>115</v>
      </c>
    </row>
    <row r="9" spans="1:8" x14ac:dyDescent="0.35">
      <c r="G9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6AE85-FBBE-4DE8-A9DA-239F76AA40CC}">
  <dimension ref="A1:H7"/>
  <sheetViews>
    <sheetView zoomScaleNormal="100"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8" width="15.69140625" customWidth="1"/>
  </cols>
  <sheetData>
    <row r="1" spans="1:8" ht="18" x14ac:dyDescent="0.4">
      <c r="A1" s="22" t="s">
        <v>4</v>
      </c>
    </row>
    <row r="2" spans="1:8" s="2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1" customFormat="1" ht="64" customHeight="1" x14ac:dyDescent="0.35">
      <c r="A3" s="10" t="s">
        <v>100</v>
      </c>
      <c r="B3" s="11" t="s">
        <v>199</v>
      </c>
      <c r="C3" s="12">
        <v>54</v>
      </c>
      <c r="D3" s="12">
        <v>0</v>
      </c>
      <c r="E3" s="12">
        <v>0</v>
      </c>
      <c r="F3" s="12">
        <v>0</v>
      </c>
      <c r="G3" s="12">
        <v>0</v>
      </c>
      <c r="H3" s="13">
        <f t="shared" ref="H3" si="0">SUM(C3:G3)</f>
        <v>54</v>
      </c>
    </row>
    <row r="4" spans="1:8" s="10" customFormat="1" x14ac:dyDescent="0.35">
      <c r="A4" s="10">
        <f>SUBTOTAL(103,Table25678915171819202122232425[Participating Districts])</f>
        <v>1</v>
      </c>
      <c r="B4" s="14" t="s">
        <v>86</v>
      </c>
      <c r="C4" s="12">
        <f>SUBTOTAL(109,Table25678915171819202122232425[Diploma Total])</f>
        <v>54</v>
      </c>
      <c r="D4" s="12">
        <f>SUBTOTAL(109,Table25678915171819202122232425[General Education Development Total])</f>
        <v>0</v>
      </c>
      <c r="E4" s="12">
        <f>SUBTOTAL(109,Table25678915171819202122232425[Certificate of Completion Total])</f>
        <v>0</v>
      </c>
      <c r="F4" s="12">
        <f>SUBTOTAL(109,Table25678915171819202122232425[Grade Eleven Transcript Total])</f>
        <v>0</v>
      </c>
      <c r="G4" s="12">
        <f>SUBTOTAL(109,Table25678915171819202122232425[Grade Twelve Transcript Total])</f>
        <v>0</v>
      </c>
      <c r="H4" s="12">
        <f>SUBTOTAL(109,Table25678915171819202122232425[Total Seals per LEA])</f>
        <v>54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9B539-A137-4416-A61D-7F791D5B29A0}">
  <dimension ref="A1:H10"/>
  <sheetViews>
    <sheetView zoomScaleNormal="100"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8" width="15.69140625" customWidth="1"/>
  </cols>
  <sheetData>
    <row r="1" spans="1:8" ht="18" x14ac:dyDescent="0.4">
      <c r="A1" s="22" t="s">
        <v>3</v>
      </c>
    </row>
    <row r="2" spans="1:8" s="2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1" customFormat="1" ht="31" x14ac:dyDescent="0.35">
      <c r="A3" s="11" t="s">
        <v>200</v>
      </c>
      <c r="B3" s="11" t="s">
        <v>203</v>
      </c>
      <c r="C3" s="12">
        <v>16</v>
      </c>
      <c r="D3" s="13">
        <v>0</v>
      </c>
      <c r="E3" s="12">
        <v>0</v>
      </c>
      <c r="F3" s="12">
        <v>0</v>
      </c>
      <c r="G3" s="13">
        <v>0</v>
      </c>
      <c r="H3" s="13">
        <f>SUM(C3:G3)</f>
        <v>16</v>
      </c>
    </row>
    <row r="4" spans="1:8" s="10" customFormat="1" x14ac:dyDescent="0.35">
      <c r="A4" s="11" t="s">
        <v>201</v>
      </c>
      <c r="B4" s="11" t="s">
        <v>204</v>
      </c>
      <c r="C4" s="12">
        <v>11</v>
      </c>
      <c r="D4" s="13">
        <v>0</v>
      </c>
      <c r="E4" s="12">
        <v>0</v>
      </c>
      <c r="F4" s="12">
        <v>0</v>
      </c>
      <c r="G4" s="13">
        <v>0</v>
      </c>
      <c r="H4" s="13">
        <f>SUM(C4:G4)</f>
        <v>11</v>
      </c>
    </row>
    <row r="5" spans="1:8" s="10" customFormat="1" ht="46.5" x14ac:dyDescent="0.35">
      <c r="A5" s="11" t="s">
        <v>92</v>
      </c>
      <c r="B5" s="11" t="s">
        <v>205</v>
      </c>
      <c r="C5" s="12">
        <v>70</v>
      </c>
      <c r="D5" s="13">
        <v>0</v>
      </c>
      <c r="E5" s="12">
        <v>0</v>
      </c>
      <c r="F5" s="12">
        <v>0</v>
      </c>
      <c r="G5" s="13">
        <v>0</v>
      </c>
      <c r="H5" s="13">
        <f>SUM(C5:G5)</f>
        <v>70</v>
      </c>
    </row>
    <row r="6" spans="1:8" s="10" customFormat="1" x14ac:dyDescent="0.35">
      <c r="A6" s="10" t="s">
        <v>202</v>
      </c>
      <c r="B6" s="11" t="s">
        <v>206</v>
      </c>
      <c r="C6" s="12">
        <v>1</v>
      </c>
      <c r="D6" s="12">
        <v>0</v>
      </c>
      <c r="E6" s="12">
        <v>0</v>
      </c>
      <c r="F6" s="12">
        <v>0</v>
      </c>
      <c r="G6" s="12">
        <v>0</v>
      </c>
      <c r="H6" s="13">
        <f t="shared" ref="H6" si="0">SUM(C6:G6)</f>
        <v>1</v>
      </c>
    </row>
    <row r="7" spans="1:8" s="10" customFormat="1" x14ac:dyDescent="0.35">
      <c r="A7" s="10">
        <f>SUBTOTAL(103,Table2567891517181920212223242526[Participating Districts])</f>
        <v>4</v>
      </c>
      <c r="B7" s="14" t="s">
        <v>207</v>
      </c>
      <c r="C7" s="12">
        <f>SUBTOTAL(109,Table2567891517181920212223242526[Diploma Total])</f>
        <v>98</v>
      </c>
      <c r="D7" s="12">
        <f>SUBTOTAL(109,Table2567891517181920212223242526[General Education Development Total])</f>
        <v>0</v>
      </c>
      <c r="E7" s="12">
        <f>SUBTOTAL(109,Table2567891517181920212223242526[Certificate of Completion Total])</f>
        <v>0</v>
      </c>
      <c r="F7" s="12">
        <f>SUBTOTAL(109,Table2567891517181920212223242526[Grade Eleven Transcript Total])</f>
        <v>0</v>
      </c>
      <c r="G7" s="12">
        <f>SUBTOTAL(109,Table2567891517181920212223242526[Grade Twelve Transcript Total])</f>
        <v>0</v>
      </c>
      <c r="H7" s="12">
        <f>SUBTOTAL(109,Table2567891517181920212223242526[Total Seals per LEA])</f>
        <v>98</v>
      </c>
    </row>
    <row r="10" spans="1:8" x14ac:dyDescent="0.35">
      <c r="G10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67544-8444-4A2A-9E75-50B797A34232}">
  <dimension ref="A1:H10"/>
  <sheetViews>
    <sheetView zoomScaleNormal="100"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8" width="15.69140625" customWidth="1"/>
  </cols>
  <sheetData>
    <row r="1" spans="1:8" ht="18" x14ac:dyDescent="0.4">
      <c r="A1" s="22" t="s">
        <v>13</v>
      </c>
    </row>
    <row r="2" spans="1:8" s="2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1" customFormat="1" ht="31" x14ac:dyDescent="0.35">
      <c r="A3" s="10" t="s">
        <v>93</v>
      </c>
      <c r="B3" s="11" t="s">
        <v>208</v>
      </c>
      <c r="C3" s="12">
        <v>134</v>
      </c>
      <c r="D3" s="12">
        <v>0</v>
      </c>
      <c r="E3" s="12">
        <v>0</v>
      </c>
      <c r="F3" s="12">
        <v>0</v>
      </c>
      <c r="G3" s="12">
        <v>0</v>
      </c>
      <c r="H3" s="13">
        <f t="shared" ref="H3:H6" si="0">SUM(C3:G3)</f>
        <v>134</v>
      </c>
    </row>
    <row r="4" spans="1:8" s="10" customFormat="1" x14ac:dyDescent="0.35">
      <c r="A4" s="10" t="s">
        <v>94</v>
      </c>
      <c r="B4" s="11" t="s">
        <v>97</v>
      </c>
      <c r="C4" s="12">
        <v>1</v>
      </c>
      <c r="D4" s="12">
        <v>0</v>
      </c>
      <c r="E4" s="12">
        <v>0</v>
      </c>
      <c r="F4" s="12">
        <v>0</v>
      </c>
      <c r="G4" s="12">
        <v>0</v>
      </c>
      <c r="H4" s="13">
        <f t="shared" si="0"/>
        <v>1</v>
      </c>
    </row>
    <row r="5" spans="1:8" s="10" customFormat="1" ht="31" x14ac:dyDescent="0.35">
      <c r="A5" s="10" t="s">
        <v>95</v>
      </c>
      <c r="B5" s="11" t="s">
        <v>98</v>
      </c>
      <c r="C5" s="12">
        <v>4</v>
      </c>
      <c r="D5" s="12">
        <v>0</v>
      </c>
      <c r="E5" s="12">
        <v>0</v>
      </c>
      <c r="F5" s="12">
        <v>0</v>
      </c>
      <c r="G5" s="12">
        <v>0</v>
      </c>
      <c r="H5" s="13">
        <f t="shared" si="0"/>
        <v>4</v>
      </c>
    </row>
    <row r="6" spans="1:8" s="10" customFormat="1" x14ac:dyDescent="0.35">
      <c r="A6" s="10" t="s">
        <v>96</v>
      </c>
      <c r="B6" s="11" t="s">
        <v>209</v>
      </c>
      <c r="C6" s="12">
        <v>102</v>
      </c>
      <c r="D6" s="12">
        <v>0</v>
      </c>
      <c r="E6" s="12">
        <v>0</v>
      </c>
      <c r="F6" s="12">
        <v>0</v>
      </c>
      <c r="G6" s="12">
        <v>0</v>
      </c>
      <c r="H6" s="13">
        <f t="shared" si="0"/>
        <v>102</v>
      </c>
    </row>
    <row r="7" spans="1:8" s="10" customFormat="1" x14ac:dyDescent="0.35">
      <c r="A7" s="10">
        <f>SUBTOTAL(103,Table256789151718192021222324252627[Participating Districts])</f>
        <v>4</v>
      </c>
      <c r="B7" s="14" t="s">
        <v>210</v>
      </c>
      <c r="C7" s="12">
        <f>SUBTOTAL(109,Table256789151718192021222324252627[Diploma Total])</f>
        <v>241</v>
      </c>
      <c r="D7" s="12">
        <f>SUBTOTAL(109,Table256789151718192021222324252627[General Education Development Total])</f>
        <v>0</v>
      </c>
      <c r="E7" s="12">
        <f>SUBTOTAL(109,Table256789151718192021222324252627[Certificate of Completion Total])</f>
        <v>0</v>
      </c>
      <c r="F7" s="12">
        <f>SUBTOTAL(109,Table256789151718192021222324252627[Grade Eleven Transcript Total])</f>
        <v>0</v>
      </c>
      <c r="G7" s="12">
        <f>SUBTOTAL(109,Table256789151718192021222324252627[Grade Twelve Transcript Total])</f>
        <v>0</v>
      </c>
      <c r="H7" s="12">
        <f>SUBTOTAL(109,Table256789151718192021222324252627[Total Seals per LEA])</f>
        <v>241</v>
      </c>
    </row>
    <row r="10" spans="1:8" x14ac:dyDescent="0.35">
      <c r="G10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9EA2-A119-4F49-8E5A-F6F2C53FBA0C}">
  <dimension ref="A1:H7"/>
  <sheetViews>
    <sheetView zoomScaleNormal="100"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8" width="15.69140625" customWidth="1"/>
  </cols>
  <sheetData>
    <row r="1" spans="1:8" ht="18" x14ac:dyDescent="0.4">
      <c r="A1" s="22" t="s">
        <v>10</v>
      </c>
    </row>
    <row r="2" spans="1:8" s="2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1" customFormat="1" x14ac:dyDescent="0.35">
      <c r="A3" s="10" t="s">
        <v>99</v>
      </c>
      <c r="B3" s="11" t="s">
        <v>211</v>
      </c>
      <c r="C3" s="12">
        <v>143</v>
      </c>
      <c r="D3" s="12">
        <v>0</v>
      </c>
      <c r="E3" s="12">
        <v>0</v>
      </c>
      <c r="F3" s="12">
        <v>0</v>
      </c>
      <c r="G3" s="12">
        <v>0</v>
      </c>
      <c r="H3" s="13">
        <f t="shared" ref="H3" si="0">SUM(C3:G3)</f>
        <v>143</v>
      </c>
    </row>
    <row r="4" spans="1:8" s="10" customFormat="1" x14ac:dyDescent="0.35">
      <c r="A4" s="10">
        <f>SUBTOTAL(103,Table25678915171819202122232425262728[Participating Districts])</f>
        <v>1</v>
      </c>
      <c r="B4" s="14" t="s">
        <v>44</v>
      </c>
      <c r="C4" s="12">
        <f>SUBTOTAL(109,Table25678915171819202122232425262728[Diploma Total])</f>
        <v>143</v>
      </c>
      <c r="D4" s="12">
        <f>SUBTOTAL(109,Table25678915171819202122232425262728[General Education Development Total])</f>
        <v>0</v>
      </c>
      <c r="E4" s="12">
        <f>SUBTOTAL(109,Table25678915171819202122232425262728[Certificate of Completion Total])</f>
        <v>0</v>
      </c>
      <c r="F4" s="12">
        <f>SUBTOTAL(109,Table25678915171819202122232425262728[Grade Eleven Transcript Total])</f>
        <v>0</v>
      </c>
      <c r="G4" s="12">
        <f>SUBTOTAL(109,Table25678915171819202122232425262728[Grade Twelve Transcript Total])</f>
        <v>0</v>
      </c>
      <c r="H4" s="12">
        <f>SUBTOTAL(109,Table25678915171819202122232425262728[Total Seals per LEA])</f>
        <v>143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A1A94-83A2-4130-9784-E1D2450E84BF}">
  <dimension ref="A1:H7"/>
  <sheetViews>
    <sheetView zoomScaleNormal="100"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8" width="15.69140625" customWidth="1"/>
  </cols>
  <sheetData>
    <row r="1" spans="1:8" ht="18" x14ac:dyDescent="0.4">
      <c r="A1" s="22" t="s">
        <v>21</v>
      </c>
    </row>
    <row r="2" spans="1:8" s="2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1" customFormat="1" x14ac:dyDescent="0.35">
      <c r="A3" s="10" t="s">
        <v>46</v>
      </c>
      <c r="B3" s="11" t="s">
        <v>125</v>
      </c>
      <c r="C3" s="12">
        <v>83</v>
      </c>
      <c r="D3" s="12">
        <v>0</v>
      </c>
      <c r="E3" s="12">
        <v>0</v>
      </c>
      <c r="F3" s="12">
        <v>0</v>
      </c>
      <c r="G3" s="12">
        <v>0</v>
      </c>
      <c r="H3" s="13">
        <f>SUM(C3:G3)</f>
        <v>83</v>
      </c>
    </row>
    <row r="4" spans="1:8" s="10" customFormat="1" x14ac:dyDescent="0.35">
      <c r="A4" s="10">
        <f>SUBTOTAL(103,Table22[Participating Districts])</f>
        <v>1</v>
      </c>
      <c r="B4" s="14" t="s">
        <v>44</v>
      </c>
      <c r="C4" s="12">
        <f>SUBTOTAL(109,Table22[Diploma Total])</f>
        <v>83</v>
      </c>
      <c r="D4" s="12">
        <f>SUBTOTAL(109,Table22[General Education Development Total])</f>
        <v>0</v>
      </c>
      <c r="E4" s="12">
        <f>SUBTOTAL(109,Table22[Certificate of Completion Total])</f>
        <v>0</v>
      </c>
      <c r="F4" s="12">
        <f>SUBTOTAL(109,Table22[Grade Eleven Transcript Total])</f>
        <v>0</v>
      </c>
      <c r="G4" s="12">
        <f>SUBTOTAL(109,Table22[Grade Twelve Transcript Total])</f>
        <v>0</v>
      </c>
      <c r="H4" s="12">
        <f>SUBTOTAL(109,Table22[Total Seals per LEA])</f>
        <v>83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54B7D-CC66-4FD9-92D9-313B3DD55948}">
  <dimension ref="A1:H7"/>
  <sheetViews>
    <sheetView zoomScaleNormal="100"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8" width="15.69140625" customWidth="1"/>
  </cols>
  <sheetData>
    <row r="1" spans="1:8" ht="18" x14ac:dyDescent="0.4">
      <c r="A1" s="22" t="s">
        <v>118</v>
      </c>
    </row>
    <row r="2" spans="1:8" s="2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1" customFormat="1" x14ac:dyDescent="0.35">
      <c r="A3" s="10" t="s">
        <v>212</v>
      </c>
      <c r="B3" s="11" t="s">
        <v>212</v>
      </c>
      <c r="C3" s="12">
        <v>3</v>
      </c>
      <c r="D3" s="12">
        <v>0</v>
      </c>
      <c r="E3" s="12">
        <v>0</v>
      </c>
      <c r="F3" s="12">
        <v>0</v>
      </c>
      <c r="G3" s="12">
        <v>0</v>
      </c>
      <c r="H3" s="13">
        <f t="shared" ref="H3" si="0">SUM(C3:G3)</f>
        <v>3</v>
      </c>
    </row>
    <row r="4" spans="1:8" s="10" customFormat="1" x14ac:dyDescent="0.35">
      <c r="A4" s="10">
        <f>SUBTOTAL(103,Table2567891517181920212223242526272830[Participating Districts])</f>
        <v>1</v>
      </c>
      <c r="B4" s="14" t="s">
        <v>17</v>
      </c>
      <c r="C4" s="12">
        <f>SUBTOTAL(109,Table2567891517181920212223242526272830[Diploma Total])</f>
        <v>3</v>
      </c>
      <c r="D4" s="12">
        <f>SUBTOTAL(109,Table2567891517181920212223242526272830[General Education Development Total])</f>
        <v>0</v>
      </c>
      <c r="E4" s="12">
        <f>SUBTOTAL(109,Table2567891517181920212223242526272830[Certificate of Completion Total])</f>
        <v>0</v>
      </c>
      <c r="F4" s="12">
        <f>SUBTOTAL(109,Table2567891517181920212223242526272830[Grade Eleven Transcript Total])</f>
        <v>0</v>
      </c>
      <c r="G4" s="12">
        <f>SUBTOTAL(109,Table2567891517181920212223242526272830[Grade Twelve Transcript Total])</f>
        <v>0</v>
      </c>
      <c r="H4" s="12">
        <f>SUBTOTAL(109,Table2567891517181920212223242526272830[Total Seals per LEA])</f>
        <v>3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1ADA4-B85A-456D-8749-A3DA4E34735B}">
  <dimension ref="A1:H8"/>
  <sheetViews>
    <sheetView zoomScaleNormal="100" workbookViewId="0"/>
  </sheetViews>
  <sheetFormatPr defaultColWidth="9.07421875" defaultRowHeight="15.5" x14ac:dyDescent="0.35"/>
  <cols>
    <col min="1" max="1" width="33.53515625" customWidth="1"/>
    <col min="2" max="2" width="48" customWidth="1"/>
    <col min="3" max="8" width="15.69140625" customWidth="1"/>
  </cols>
  <sheetData>
    <row r="1" spans="1:8" ht="18" x14ac:dyDescent="0.4">
      <c r="A1" s="22" t="s">
        <v>11</v>
      </c>
    </row>
    <row r="2" spans="1:8" s="2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0" customFormat="1" x14ac:dyDescent="0.35">
      <c r="A3" s="10" t="s">
        <v>48</v>
      </c>
      <c r="B3" s="11" t="s">
        <v>35</v>
      </c>
      <c r="C3" s="12">
        <v>125</v>
      </c>
      <c r="D3" s="12">
        <v>0</v>
      </c>
      <c r="E3" s="12">
        <v>0</v>
      </c>
      <c r="F3" s="12">
        <v>0</v>
      </c>
      <c r="G3" s="12">
        <v>0</v>
      </c>
      <c r="H3" s="12">
        <f>SUM(C3:G3)</f>
        <v>125</v>
      </c>
    </row>
    <row r="4" spans="1:8" s="10" customFormat="1" ht="32.15" customHeight="1" x14ac:dyDescent="0.35">
      <c r="A4" s="10" t="s">
        <v>49</v>
      </c>
      <c r="B4" s="11" t="s">
        <v>126</v>
      </c>
      <c r="C4" s="12">
        <v>11</v>
      </c>
      <c r="D4" s="12">
        <v>0</v>
      </c>
      <c r="E4" s="12">
        <v>0</v>
      </c>
      <c r="F4" s="12">
        <v>0</v>
      </c>
      <c r="G4" s="12">
        <v>0</v>
      </c>
      <c r="H4" s="12">
        <f>SUM(C4:G4)</f>
        <v>11</v>
      </c>
    </row>
    <row r="5" spans="1:8" s="10" customFormat="1" x14ac:dyDescent="0.35">
      <c r="A5" s="10">
        <f>SUBTOTAL(103,Table25[Participating Districts])</f>
        <v>2</v>
      </c>
      <c r="B5" s="14" t="s">
        <v>127</v>
      </c>
      <c r="C5" s="12">
        <f>SUBTOTAL(109,Table25[Diploma Total])</f>
        <v>136</v>
      </c>
      <c r="D5" s="12">
        <f>SUBTOTAL(109,Table25[General Education Development Total])</f>
        <v>0</v>
      </c>
      <c r="E5" s="12">
        <f>SUBTOTAL(109,Table25[Certificate of Completion Total])</f>
        <v>0</v>
      </c>
      <c r="F5" s="12">
        <f>SUBTOTAL(109,Table25[Grade Eleven Transcript Total])</f>
        <v>0</v>
      </c>
      <c r="G5" s="12">
        <f>SUBTOTAL(109,Table25[Grade Twelve Transcript Total])</f>
        <v>0</v>
      </c>
      <c r="H5" s="12">
        <f>SUM(H3:H4)</f>
        <v>136</v>
      </c>
    </row>
    <row r="8" spans="1:8" x14ac:dyDescent="0.35">
      <c r="G8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746D4-87E4-4463-A26A-DA183334DA94}">
  <dimension ref="A1:H8"/>
  <sheetViews>
    <sheetView zoomScaleNormal="100"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8" width="15.69140625" customWidth="1"/>
  </cols>
  <sheetData>
    <row r="1" spans="1:8" ht="18" x14ac:dyDescent="0.4">
      <c r="A1" s="22" t="s">
        <v>22</v>
      </c>
    </row>
    <row r="2" spans="1:8" s="2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1" customFormat="1" ht="46.5" x14ac:dyDescent="0.35">
      <c r="A3" s="10" t="s">
        <v>50</v>
      </c>
      <c r="B3" s="11" t="s">
        <v>128</v>
      </c>
      <c r="C3" s="12">
        <v>133</v>
      </c>
      <c r="D3" s="12">
        <v>0</v>
      </c>
      <c r="E3" s="12">
        <v>0</v>
      </c>
      <c r="F3" s="12">
        <v>43</v>
      </c>
      <c r="G3" s="12">
        <v>0</v>
      </c>
      <c r="H3" s="13">
        <f>SUM(C3:G3)</f>
        <v>176</v>
      </c>
    </row>
    <row r="4" spans="1:8" s="10" customFormat="1" x14ac:dyDescent="0.35">
      <c r="A4" s="10" t="s">
        <v>51</v>
      </c>
      <c r="B4" s="11" t="s">
        <v>129</v>
      </c>
      <c r="C4" s="12">
        <v>33</v>
      </c>
      <c r="D4" s="12">
        <v>2</v>
      </c>
      <c r="E4" s="12">
        <v>2</v>
      </c>
      <c r="F4" s="12">
        <v>0</v>
      </c>
      <c r="G4" s="12">
        <v>3</v>
      </c>
      <c r="H4" s="12">
        <f>SUM(C4:G4)</f>
        <v>40</v>
      </c>
    </row>
    <row r="5" spans="1:8" s="10" customFormat="1" x14ac:dyDescent="0.35">
      <c r="A5" s="10">
        <f>SUBTOTAL(103,Table256[Participating Districts])</f>
        <v>2</v>
      </c>
      <c r="B5" s="14" t="s">
        <v>34</v>
      </c>
      <c r="C5" s="12">
        <f>SUBTOTAL(109,Table256[Diploma Total])</f>
        <v>166</v>
      </c>
      <c r="D5" s="12">
        <f>SUBTOTAL(109,Table256[General Education Development Total])</f>
        <v>2</v>
      </c>
      <c r="E5" s="12">
        <f>SUBTOTAL(109,Table256[Certificate of Completion Total])</f>
        <v>2</v>
      </c>
      <c r="F5" s="12">
        <f>SUBTOTAL(109,Table256[Grade Eleven Transcript Total])</f>
        <v>43</v>
      </c>
      <c r="G5" s="12">
        <f>SUBTOTAL(109,Table256[Grade Twelve Transcript Total])</f>
        <v>3</v>
      </c>
      <c r="H5" s="12">
        <f>SUM(H3:H4)</f>
        <v>216</v>
      </c>
    </row>
    <row r="8" spans="1:8" x14ac:dyDescent="0.35">
      <c r="G8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BF50C-29F7-4AB5-98BA-B147338D7862}">
  <dimension ref="A1:H8"/>
  <sheetViews>
    <sheetView zoomScaleNormal="100"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8" width="15.69140625" customWidth="1"/>
  </cols>
  <sheetData>
    <row r="1" spans="1:8" ht="18" x14ac:dyDescent="0.4">
      <c r="A1" s="22" t="s">
        <v>7</v>
      </c>
    </row>
    <row r="2" spans="1:8" s="2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2" customFormat="1" x14ac:dyDescent="0.35">
      <c r="A3" t="s">
        <v>14</v>
      </c>
      <c r="B3" s="2" t="s">
        <v>36</v>
      </c>
      <c r="C3" s="16">
        <v>2</v>
      </c>
      <c r="D3" s="16">
        <v>0</v>
      </c>
      <c r="E3" s="16">
        <v>0</v>
      </c>
      <c r="F3" s="16">
        <v>0</v>
      </c>
      <c r="G3" s="16">
        <v>0</v>
      </c>
      <c r="H3" s="17">
        <f>SUM(Table2567[[#This Row],[Diploma Total]:[Grade Twelve Transcript Total]])</f>
        <v>2</v>
      </c>
    </row>
    <row r="4" spans="1:8" x14ac:dyDescent="0.35">
      <c r="A4" t="s">
        <v>231</v>
      </c>
      <c r="B4" s="2" t="s">
        <v>130</v>
      </c>
      <c r="C4" s="16">
        <v>1</v>
      </c>
      <c r="D4" s="16">
        <v>0</v>
      </c>
      <c r="E4" s="16">
        <v>0</v>
      </c>
      <c r="F4" s="16">
        <v>0</v>
      </c>
      <c r="G4" s="16">
        <v>0</v>
      </c>
      <c r="H4" s="17">
        <f>SUM(Table2567[[#This Row],[Diploma Total]:[Grade Twelve Transcript Total]])</f>
        <v>1</v>
      </c>
    </row>
    <row r="5" spans="1:8" x14ac:dyDescent="0.35">
      <c r="A5">
        <f>SUBTOTAL(103,Table2567[Participating Districts])</f>
        <v>2</v>
      </c>
      <c r="B5" s="18" t="s">
        <v>44</v>
      </c>
      <c r="C5" s="16">
        <f>SUBTOTAL(109,Table2567[Diploma Total])</f>
        <v>3</v>
      </c>
      <c r="D5" s="16">
        <f>SUBTOTAL(109,Table2567[General Education Development Total])</f>
        <v>0</v>
      </c>
      <c r="E5" s="16">
        <f>SUBTOTAL(109,Table2567[Certificate of Completion Total])</f>
        <v>0</v>
      </c>
      <c r="F5" s="16">
        <f>SUBTOTAL(109,Table2567[Grade Eleven Transcript Total])</f>
        <v>0</v>
      </c>
      <c r="G5" s="16">
        <f>SUBTOTAL(109,Table2567[Grade Twelve Transcript Total])</f>
        <v>0</v>
      </c>
      <c r="H5" s="16">
        <f>SUBTOTAL(109,Table2567[Total Seals per LEA])</f>
        <v>3</v>
      </c>
    </row>
    <row r="8" spans="1:8" x14ac:dyDescent="0.35">
      <c r="G8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DDCD4-67A5-45CB-B15E-0828A301250D}">
  <dimension ref="A1:H7"/>
  <sheetViews>
    <sheetView zoomScaleNormal="100"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8" width="15.69140625" customWidth="1"/>
  </cols>
  <sheetData>
    <row r="1" spans="1:8" ht="18" x14ac:dyDescent="0.4">
      <c r="A1" s="22" t="s">
        <v>234</v>
      </c>
    </row>
    <row r="2" spans="1:8" s="2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2" customFormat="1" x14ac:dyDescent="0.35">
      <c r="A3" t="s">
        <v>235</v>
      </c>
      <c r="B3" s="2" t="s">
        <v>236</v>
      </c>
      <c r="C3" s="16">
        <v>2</v>
      </c>
      <c r="D3" s="16">
        <v>0</v>
      </c>
      <c r="E3" s="16">
        <v>0</v>
      </c>
      <c r="F3" s="16">
        <v>0</v>
      </c>
      <c r="G3" s="16">
        <v>0</v>
      </c>
      <c r="H3" s="17">
        <f>SUM(Table256731[[#This Row],[Diploma Total]:[Grade Twelve Transcript Total]])</f>
        <v>2</v>
      </c>
    </row>
    <row r="4" spans="1:8" x14ac:dyDescent="0.35">
      <c r="A4">
        <f>SUBTOTAL(103,Table256731[Participating Districts])</f>
        <v>1</v>
      </c>
      <c r="B4" s="18" t="s">
        <v>44</v>
      </c>
      <c r="C4" s="16">
        <f>SUBTOTAL(109,Table256731[Diploma Total])</f>
        <v>2</v>
      </c>
      <c r="D4" s="16">
        <f>SUBTOTAL(109,Table256731[General Education Development Total])</f>
        <v>0</v>
      </c>
      <c r="E4" s="16">
        <f>SUBTOTAL(109,Table256731[Certificate of Completion Total])</f>
        <v>0</v>
      </c>
      <c r="F4" s="16">
        <f>SUBTOTAL(109,Table256731[Grade Eleven Transcript Total])</f>
        <v>0</v>
      </c>
      <c r="G4" s="16">
        <f>SUBTOTAL(109,Table256731[Grade Twelve Transcript Total])</f>
        <v>0</v>
      </c>
      <c r="H4" s="16">
        <f>SUBTOTAL(109,Table256731[Total Seals per LEA])</f>
        <v>2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445E1-D3EA-4F0A-B6D7-E45545352F5B}">
  <dimension ref="A1:H7"/>
  <sheetViews>
    <sheetView zoomScaleNormal="100"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8" width="15.69140625" customWidth="1"/>
  </cols>
  <sheetData>
    <row r="1" spans="1:8" ht="18" x14ac:dyDescent="0.4">
      <c r="A1" s="22" t="s">
        <v>23</v>
      </c>
    </row>
    <row r="2" spans="1:8" s="2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2" customFormat="1" x14ac:dyDescent="0.35">
      <c r="A3" t="s">
        <v>52</v>
      </c>
      <c r="B3" s="2" t="s">
        <v>37</v>
      </c>
      <c r="C3" s="16">
        <v>5</v>
      </c>
      <c r="D3" s="16">
        <v>0</v>
      </c>
      <c r="E3" s="16">
        <v>0</v>
      </c>
      <c r="F3" s="16">
        <v>0</v>
      </c>
      <c r="G3" s="16">
        <v>5</v>
      </c>
      <c r="H3" s="17">
        <f>SUM(C3:G3)</f>
        <v>10</v>
      </c>
    </row>
    <row r="4" spans="1:8" x14ac:dyDescent="0.35">
      <c r="A4">
        <f>SUBTOTAL(103,Table25678[Participating Districts])</f>
        <v>1</v>
      </c>
      <c r="B4" s="18" t="s">
        <v>17</v>
      </c>
      <c r="C4" s="16">
        <f>SUBTOTAL(109,Table25678[Diploma Total])</f>
        <v>5</v>
      </c>
      <c r="D4" s="16">
        <f>SUBTOTAL(109,Table25678[General Education Development Total])</f>
        <v>0</v>
      </c>
      <c r="E4" s="16">
        <f>SUBTOTAL(109,Table25678[Certificate of Completion Total])</f>
        <v>0</v>
      </c>
      <c r="F4" s="16">
        <f>SUBTOTAL(109,Table25678[Grade Eleven Transcript Total])</f>
        <v>0</v>
      </c>
      <c r="G4" s="16">
        <f>SUBTOTAL(109,Table25678[Grade Twelve Transcript Total])</f>
        <v>5</v>
      </c>
      <c r="H4" s="16">
        <f>SUBTOTAL(109,Table25678[Total Seals per LEA])</f>
        <v>10</v>
      </c>
    </row>
    <row r="7" spans="1:8" x14ac:dyDescent="0.35">
      <c r="G7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C4255-5749-4FB1-A271-AFFBC88B88DA}">
  <dimension ref="A1:H22"/>
  <sheetViews>
    <sheetView zoomScaleNormal="100" workbookViewId="0"/>
  </sheetViews>
  <sheetFormatPr defaultColWidth="9.07421875" defaultRowHeight="15.5" x14ac:dyDescent="0.35"/>
  <cols>
    <col min="1" max="1" width="32.69140625" customWidth="1"/>
    <col min="2" max="2" width="48" customWidth="1"/>
    <col min="3" max="8" width="15.69140625" customWidth="1"/>
  </cols>
  <sheetData>
    <row r="1" spans="1:8" ht="18" x14ac:dyDescent="0.4">
      <c r="A1" s="23" t="s">
        <v>1</v>
      </c>
    </row>
    <row r="2" spans="1:8" s="2" customFormat="1" ht="62" x14ac:dyDescent="0.35">
      <c r="A2" s="1" t="s">
        <v>15</v>
      </c>
      <c r="B2" s="3" t="s">
        <v>16</v>
      </c>
      <c r="C2" s="1" t="s">
        <v>31</v>
      </c>
      <c r="D2" s="1" t="s">
        <v>20</v>
      </c>
      <c r="E2" s="1" t="s">
        <v>19</v>
      </c>
      <c r="F2" s="1" t="s">
        <v>32</v>
      </c>
      <c r="G2" s="1" t="s">
        <v>47</v>
      </c>
      <c r="H2" s="1" t="s">
        <v>18</v>
      </c>
    </row>
    <row r="3" spans="1:8" s="10" customFormat="1" x14ac:dyDescent="0.35">
      <c r="A3" s="10" t="s">
        <v>53</v>
      </c>
      <c r="B3" s="11" t="s">
        <v>41</v>
      </c>
      <c r="C3" s="12">
        <v>195</v>
      </c>
      <c r="D3" s="12">
        <v>0</v>
      </c>
      <c r="E3" s="12">
        <v>0</v>
      </c>
      <c r="F3" s="12">
        <v>0</v>
      </c>
      <c r="G3" s="12">
        <v>0</v>
      </c>
      <c r="H3" s="13">
        <f t="shared" ref="H3:H18" si="0">SUM(C3:G3)</f>
        <v>195</v>
      </c>
    </row>
    <row r="4" spans="1:8" s="10" customFormat="1" x14ac:dyDescent="0.35">
      <c r="A4" s="10" t="s">
        <v>54</v>
      </c>
      <c r="B4" s="11" t="s">
        <v>38</v>
      </c>
      <c r="C4" s="12">
        <v>1</v>
      </c>
      <c r="D4" s="12">
        <v>0</v>
      </c>
      <c r="E4" s="12">
        <v>0</v>
      </c>
      <c r="F4" s="12">
        <v>0</v>
      </c>
      <c r="G4" s="12">
        <v>0</v>
      </c>
      <c r="H4" s="13">
        <f t="shared" si="0"/>
        <v>1</v>
      </c>
    </row>
    <row r="5" spans="1:8" s="10" customFormat="1" x14ac:dyDescent="0.35">
      <c r="A5" s="10" t="s">
        <v>217</v>
      </c>
      <c r="B5" s="11" t="s">
        <v>218</v>
      </c>
      <c r="C5" s="12">
        <v>83</v>
      </c>
      <c r="D5" s="12">
        <v>0</v>
      </c>
      <c r="E5" s="12">
        <v>0</v>
      </c>
      <c r="F5" s="12">
        <v>0</v>
      </c>
      <c r="G5" s="12">
        <v>0</v>
      </c>
      <c r="H5" s="13">
        <f t="shared" si="0"/>
        <v>83</v>
      </c>
    </row>
    <row r="6" spans="1:8" s="10" customFormat="1" x14ac:dyDescent="0.35">
      <c r="A6" s="10" t="s">
        <v>131</v>
      </c>
      <c r="B6" s="11" t="s">
        <v>133</v>
      </c>
      <c r="C6" s="12">
        <v>15</v>
      </c>
      <c r="D6" s="12">
        <v>0</v>
      </c>
      <c r="E6" s="12">
        <v>0</v>
      </c>
      <c r="F6" s="12">
        <v>0</v>
      </c>
      <c r="G6" s="12">
        <v>0</v>
      </c>
      <c r="H6" s="13">
        <f t="shared" si="0"/>
        <v>15</v>
      </c>
    </row>
    <row r="7" spans="1:8" s="10" customFormat="1" x14ac:dyDescent="0.35">
      <c r="A7" s="10" t="s">
        <v>132</v>
      </c>
      <c r="B7" s="11" t="s">
        <v>134</v>
      </c>
      <c r="C7" s="12">
        <v>125</v>
      </c>
      <c r="D7" s="12">
        <v>0</v>
      </c>
      <c r="E7" s="12">
        <v>0</v>
      </c>
      <c r="F7" s="12">
        <v>0</v>
      </c>
      <c r="G7" s="12">
        <v>0</v>
      </c>
      <c r="H7" s="13">
        <f t="shared" si="0"/>
        <v>125</v>
      </c>
    </row>
    <row r="8" spans="1:8" s="10" customFormat="1" x14ac:dyDescent="0.35">
      <c r="A8" s="10" t="s">
        <v>55</v>
      </c>
      <c r="B8" s="11" t="s">
        <v>135</v>
      </c>
      <c r="C8" s="12">
        <v>16</v>
      </c>
      <c r="D8" s="12">
        <v>0</v>
      </c>
      <c r="E8" s="12">
        <v>0</v>
      </c>
      <c r="F8" s="12">
        <v>0</v>
      </c>
      <c r="G8" s="12">
        <v>0</v>
      </c>
      <c r="H8" s="13">
        <f t="shared" si="0"/>
        <v>16</v>
      </c>
    </row>
    <row r="9" spans="1:8" s="10" customFormat="1" x14ac:dyDescent="0.35">
      <c r="A9" s="10" t="s">
        <v>136</v>
      </c>
      <c r="B9" s="11" t="s">
        <v>137</v>
      </c>
      <c r="C9" s="12">
        <v>41</v>
      </c>
      <c r="D9" s="12">
        <v>0</v>
      </c>
      <c r="E9" s="12">
        <v>0</v>
      </c>
      <c r="F9" s="12">
        <v>0</v>
      </c>
      <c r="G9" s="12">
        <v>0</v>
      </c>
      <c r="H9" s="13">
        <f t="shared" si="0"/>
        <v>41</v>
      </c>
    </row>
    <row r="10" spans="1:8" s="10" customFormat="1" ht="31" x14ac:dyDescent="0.35">
      <c r="A10" s="10" t="s">
        <v>138</v>
      </c>
      <c r="B10" s="11" t="s">
        <v>139</v>
      </c>
      <c r="C10" s="12">
        <v>10</v>
      </c>
      <c r="D10" s="12">
        <v>0</v>
      </c>
      <c r="E10" s="12">
        <v>0</v>
      </c>
      <c r="F10" s="12">
        <v>0</v>
      </c>
      <c r="G10" s="12">
        <v>0</v>
      </c>
      <c r="H10" s="13">
        <f t="shared" si="0"/>
        <v>10</v>
      </c>
    </row>
    <row r="11" spans="1:8" s="10" customFormat="1" ht="32.15" customHeight="1" x14ac:dyDescent="0.35">
      <c r="A11" s="11" t="s">
        <v>104</v>
      </c>
      <c r="B11" s="11" t="s">
        <v>219</v>
      </c>
      <c r="C11" s="12">
        <v>87</v>
      </c>
      <c r="D11" s="12">
        <v>0</v>
      </c>
      <c r="E11" s="12">
        <v>5</v>
      </c>
      <c r="F11" s="12">
        <v>0</v>
      </c>
      <c r="G11" s="12">
        <v>0</v>
      </c>
      <c r="H11" s="13">
        <f t="shared" si="0"/>
        <v>92</v>
      </c>
    </row>
    <row r="12" spans="1:8" s="10" customFormat="1" ht="126.65" customHeight="1" x14ac:dyDescent="0.35">
      <c r="A12" s="10" t="s">
        <v>56</v>
      </c>
      <c r="B12" s="11" t="s">
        <v>140</v>
      </c>
      <c r="C12" s="12">
        <v>423</v>
      </c>
      <c r="D12" s="12">
        <v>0</v>
      </c>
      <c r="E12" s="12">
        <v>0</v>
      </c>
      <c r="F12" s="12">
        <v>0</v>
      </c>
      <c r="G12" s="12">
        <v>0</v>
      </c>
      <c r="H12" s="13">
        <f t="shared" si="0"/>
        <v>423</v>
      </c>
    </row>
    <row r="13" spans="1:8" s="10" customFormat="1" x14ac:dyDescent="0.35">
      <c r="A13" s="10" t="s">
        <v>141</v>
      </c>
      <c r="B13" s="11" t="s">
        <v>145</v>
      </c>
      <c r="C13" s="12">
        <v>29</v>
      </c>
      <c r="D13" s="12">
        <v>0</v>
      </c>
      <c r="E13" s="12">
        <v>1</v>
      </c>
      <c r="F13" s="12">
        <v>0</v>
      </c>
      <c r="G13" s="12">
        <v>0</v>
      </c>
      <c r="H13" s="13">
        <f t="shared" si="0"/>
        <v>30</v>
      </c>
    </row>
    <row r="14" spans="1:8" s="10" customFormat="1" ht="31" x14ac:dyDescent="0.35">
      <c r="A14" s="10" t="s">
        <v>142</v>
      </c>
      <c r="B14" s="11" t="s">
        <v>147</v>
      </c>
      <c r="C14" s="12">
        <v>75</v>
      </c>
      <c r="D14" s="12">
        <v>0</v>
      </c>
      <c r="E14" s="12">
        <v>0</v>
      </c>
      <c r="F14" s="12">
        <v>0</v>
      </c>
      <c r="G14" s="12">
        <v>0</v>
      </c>
      <c r="H14" s="13">
        <f t="shared" si="0"/>
        <v>75</v>
      </c>
    </row>
    <row r="15" spans="1:8" s="10" customFormat="1" x14ac:dyDescent="0.35">
      <c r="A15" s="10" t="s">
        <v>143</v>
      </c>
      <c r="B15" s="11" t="s">
        <v>146</v>
      </c>
      <c r="C15" s="12">
        <v>39</v>
      </c>
      <c r="D15" s="12">
        <v>0</v>
      </c>
      <c r="E15" s="12">
        <v>0</v>
      </c>
      <c r="F15" s="12">
        <v>0</v>
      </c>
      <c r="G15" s="12">
        <v>0</v>
      </c>
      <c r="H15" s="13">
        <f t="shared" si="0"/>
        <v>39</v>
      </c>
    </row>
    <row r="16" spans="1:8" s="10" customFormat="1" x14ac:dyDescent="0.35">
      <c r="A16" s="10" t="s">
        <v>144</v>
      </c>
      <c r="B16" s="11" t="s">
        <v>148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3">
        <f t="shared" si="0"/>
        <v>1</v>
      </c>
    </row>
    <row r="17" spans="1:8" s="10" customFormat="1" x14ac:dyDescent="0.35">
      <c r="A17" s="10" t="s">
        <v>57</v>
      </c>
      <c r="B17" s="11" t="s">
        <v>39</v>
      </c>
      <c r="C17" s="12">
        <v>66</v>
      </c>
      <c r="D17" s="12">
        <v>0</v>
      </c>
      <c r="E17" s="12">
        <v>0</v>
      </c>
      <c r="F17" s="12">
        <v>0</v>
      </c>
      <c r="G17" s="12">
        <v>0</v>
      </c>
      <c r="H17" s="13">
        <f t="shared" si="0"/>
        <v>66</v>
      </c>
    </row>
    <row r="18" spans="1:8" s="10" customFormat="1" x14ac:dyDescent="0.35">
      <c r="A18" s="10" t="s">
        <v>58</v>
      </c>
      <c r="B18" s="11" t="s">
        <v>43</v>
      </c>
      <c r="C18" s="12">
        <v>527</v>
      </c>
      <c r="D18" s="12">
        <v>0</v>
      </c>
      <c r="E18" s="12">
        <v>0</v>
      </c>
      <c r="F18" s="12">
        <v>0</v>
      </c>
      <c r="G18" s="12">
        <v>0</v>
      </c>
      <c r="H18" s="13">
        <f t="shared" si="0"/>
        <v>527</v>
      </c>
    </row>
    <row r="19" spans="1:8" s="10" customFormat="1" x14ac:dyDescent="0.35">
      <c r="A19" s="10">
        <f>SUBTOTAL(103,Table256789[Participating Districts])</f>
        <v>16</v>
      </c>
      <c r="B19" s="14" t="s">
        <v>149</v>
      </c>
      <c r="C19" s="12">
        <f>SUBTOTAL(109,Table256789[Diploma Total])</f>
        <v>1733</v>
      </c>
      <c r="D19" s="12">
        <f>SUBTOTAL(109,Table256789[General Education Development Total])</f>
        <v>0</v>
      </c>
      <c r="E19" s="12">
        <f>SUBTOTAL(109,Table256789[Certificate of Completion Total])</f>
        <v>6</v>
      </c>
      <c r="F19" s="12">
        <f>SUBTOTAL(109,Table256789[Grade Eleven Transcript Total])</f>
        <v>0</v>
      </c>
      <c r="G19" s="12">
        <f>SUBTOTAL(109,Table256789[Grade Twelve Transcript Total])</f>
        <v>0</v>
      </c>
      <c r="H19" s="12">
        <f>SUBTOTAL(109,Table256789[Total Seals per LEA])</f>
        <v>1739</v>
      </c>
    </row>
    <row r="20" spans="1:8" s="10" customFormat="1" x14ac:dyDescent="0.35"/>
    <row r="22" spans="1:8" x14ac:dyDescent="0.35">
      <c r="G22" s="10"/>
    </row>
  </sheetData>
  <pageMargins left="0.7" right="0.7" top="0.75" bottom="0.75" header="0.3" footer="0.3"/>
  <pageSetup orientation="portrait" r:id="rId1"/>
  <ignoredErrors>
    <ignoredError sqref="H3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County Totals</vt:lpstr>
      <vt:lpstr>Alameda</vt:lpstr>
      <vt:lpstr>Butte</vt:lpstr>
      <vt:lpstr>Contra Costa</vt:lpstr>
      <vt:lpstr>Fresno</vt:lpstr>
      <vt:lpstr>Humboldt</vt:lpstr>
      <vt:lpstr>Kern</vt:lpstr>
      <vt:lpstr>Lake</vt:lpstr>
      <vt:lpstr>Los Angeles</vt:lpstr>
      <vt:lpstr>Madera</vt:lpstr>
      <vt:lpstr>Monterey</vt:lpstr>
      <vt:lpstr>Napa</vt:lpstr>
      <vt:lpstr>Orange</vt:lpstr>
      <vt:lpstr>Riverside</vt:lpstr>
      <vt:lpstr>Sacramento</vt:lpstr>
      <vt:lpstr>San Benito</vt:lpstr>
      <vt:lpstr>San Bernardino</vt:lpstr>
      <vt:lpstr>San Diego</vt:lpstr>
      <vt:lpstr>San Joaquin</vt:lpstr>
      <vt:lpstr>San Luis Obispo</vt:lpstr>
      <vt:lpstr>Santa Barbara</vt:lpstr>
      <vt:lpstr>Santa Clara</vt:lpstr>
      <vt:lpstr>Santa Cruz</vt:lpstr>
      <vt:lpstr>Solano</vt:lpstr>
      <vt:lpstr>Sonoma</vt:lpstr>
      <vt:lpstr>Stanislaus</vt:lpstr>
      <vt:lpstr>Tulare</vt:lpstr>
      <vt:lpstr>Ventura</vt:lpstr>
      <vt:lpstr>Yolo</vt:lpstr>
      <vt:lpstr>Yuba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SSCE Participation Data 2022-23 - Professional Learning (CA Dept of Education)</dc:title>
  <dc:subject>This spreadsheet provides 2022-23 county, district, and school participation information totals for the State Seal of Civic Engagement (SSCE) program.</dc:subject>
  <dc:creator/>
  <cp:lastModifiedBy/>
  <dcterms:created xsi:type="dcterms:W3CDTF">2025-01-07T21:09:10Z</dcterms:created>
  <dcterms:modified xsi:type="dcterms:W3CDTF">2025-01-17T23:47:27Z</dcterms:modified>
</cp:coreProperties>
</file>