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C05CE2EF-EE9A-45E9-AE30-22D71DBA2559}" xr6:coauthVersionLast="47" xr6:coauthVersionMax="47" xr10:uidLastSave="{00000000-0000-0000-0000-000000000000}"/>
  <bookViews>
    <workbookView xWindow="28690" yWindow="-1420" windowWidth="29020" windowHeight="15820" xr2:uid="{00000000-000D-0000-FFFF-FFFF00000000}"/>
  </bookViews>
  <sheets>
    <sheet name="Summary 20-21 CS Adv" sheetId="2" r:id="rId1"/>
  </sheets>
  <definedNames>
    <definedName name="_xlnm._FilterDatabase" localSheetId="0" hidden="1">'Summary 20-21 CS Adv'!$A$7:$W$29</definedName>
    <definedName name="_xlnm.Print_Titles" localSheetId="0">'Summary 20-21 CS Adv'!$1:$7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L30" i="2"/>
  <c r="M30" i="2"/>
  <c r="N30" i="2"/>
  <c r="O30" i="2"/>
  <c r="P30" i="2"/>
  <c r="Q30" i="2"/>
  <c r="R30" i="2"/>
  <c r="S30" i="2"/>
  <c r="T30" i="2"/>
  <c r="U30" i="2"/>
</calcChain>
</file>

<file path=xl/sharedStrings.xml><?xml version="1.0" encoding="utf-8"?>
<sst xmlns="http://schemas.openxmlformats.org/spreadsheetml/2006/main" count="252" uniqueCount="157">
  <si>
    <t>California Department of Education</t>
  </si>
  <si>
    <t xml:space="preserve">County Code </t>
  </si>
  <si>
    <t>District Code</t>
  </si>
  <si>
    <t>School Code</t>
  </si>
  <si>
    <t>County Name</t>
  </si>
  <si>
    <t>Charter Authorizer</t>
  </si>
  <si>
    <t>Charter Name</t>
  </si>
  <si>
    <t>Charter Number</t>
  </si>
  <si>
    <t>Fund Type</t>
  </si>
  <si>
    <t>Sponsoring School District
[EC 47632(i)]</t>
  </si>
  <si>
    <t>TOTALS</t>
  </si>
  <si>
    <t>Prepared by:</t>
  </si>
  <si>
    <t>School Fiscal Services Division</t>
  </si>
  <si>
    <t>Charter School Special Advance Apportionment Summary</t>
  </si>
  <si>
    <t>Charter School Apportionment Category</t>
  </si>
  <si>
    <t>(A)
Estimated
Total 2020–21 
Charter School LCFF State Aid</t>
  </si>
  <si>
    <t xml:space="preserve">*See In-lieu of Taxes for Countywide and County Program Charter Schools Excel file for information about In-lieu of Property Taxes by district of residence. </t>
  </si>
  <si>
    <t>(B)
Estimated
Charter School LCFF State Aid
= (A) x .55</t>
  </si>
  <si>
    <t>(C)
Prior Payments
(September 2020)</t>
  </si>
  <si>
    <t>(E)
Adjusted Charter School LCFF State Aid
= Greater of (D) or 0</t>
  </si>
  <si>
    <t>(F)
Estimated 2020–21 In-lieu of Property Taxes</t>
  </si>
  <si>
    <t>(G)
Estimated
In-lieu of 
Property Taxes
= (F) x .46</t>
  </si>
  <si>
    <t>(H)
Prior Payment of In-lieu of Property Taxes
(September 2020)</t>
  </si>
  <si>
    <t>(I)
Estimated In-lieu of Property Taxes Net of Prior Payments
= (G) - (H)</t>
  </si>
  <si>
    <t>(J)
Adjusted In-lieu of Property Taxes
= Greater of (I) or 0</t>
  </si>
  <si>
    <t>(K)
Apportionment
Total
= (E) + (J)</t>
  </si>
  <si>
    <t>December 2020</t>
  </si>
  <si>
    <t>2020–21 Second Special Advance Apportionment for Charter Schools</t>
  </si>
  <si>
    <t>(D)
Estimated Charter School LCFF State Aid Net of Prior Payments
= (B) - (C)</t>
  </si>
  <si>
    <t>10</t>
  </si>
  <si>
    <t>10108</t>
  </si>
  <si>
    <t>0140186</t>
  </si>
  <si>
    <t>Fresno</t>
  </si>
  <si>
    <t>Fresno Co. Office of Education</t>
  </si>
  <si>
    <t>Clovis Global Academy</t>
  </si>
  <si>
    <t>2101</t>
  </si>
  <si>
    <t>D</t>
  </si>
  <si>
    <t>Clovis Unified</t>
  </si>
  <si>
    <t>Newly Operational</t>
  </si>
  <si>
    <t>12</t>
  </si>
  <si>
    <t>10124</t>
  </si>
  <si>
    <t>6008221</t>
  </si>
  <si>
    <t>Humboldt</t>
  </si>
  <si>
    <t>Humboldt Co. Office of Education</t>
  </si>
  <si>
    <t>Agnes J Johnson Charter</t>
  </si>
  <si>
    <t>2103</t>
  </si>
  <si>
    <t>Southern Humboldt Joint Unified</t>
  </si>
  <si>
    <t>19</t>
  </si>
  <si>
    <t>10199</t>
  </si>
  <si>
    <t>0139345</t>
  </si>
  <si>
    <t>Los Angeles</t>
  </si>
  <si>
    <t>Los Angeles Co. Office of Education</t>
  </si>
  <si>
    <t>We the People High</t>
  </si>
  <si>
    <t>2045</t>
  </si>
  <si>
    <t>Long Beach Unified</t>
  </si>
  <si>
    <t>64733</t>
  </si>
  <si>
    <t>0138883</t>
  </si>
  <si>
    <t>Los Angeles Unified</t>
  </si>
  <si>
    <t>Equitas Academy 6</t>
  </si>
  <si>
    <t>2030</t>
  </si>
  <si>
    <t>0139832</t>
  </si>
  <si>
    <t>Citizens of the World Charter School 5</t>
  </si>
  <si>
    <t>2082</t>
  </si>
  <si>
    <t>0140004</t>
  </si>
  <si>
    <t>El Rio Community</t>
  </si>
  <si>
    <t>2080</t>
  </si>
  <si>
    <t>0140111</t>
  </si>
  <si>
    <t>Invictus Leadership Academy</t>
  </si>
  <si>
    <t>2088</t>
  </si>
  <si>
    <t>0140129</t>
  </si>
  <si>
    <t>Ednovate College Prep 7</t>
  </si>
  <si>
    <t>2087</t>
  </si>
  <si>
    <t>27</t>
  </si>
  <si>
    <t>10272</t>
  </si>
  <si>
    <t>0116491</t>
  </si>
  <si>
    <t>Monterey</t>
  </si>
  <si>
    <t>Monterey Co. Office of Education</t>
  </si>
  <si>
    <t>Open Door Charter</t>
  </si>
  <si>
    <t>2091</t>
  </si>
  <si>
    <t>*</t>
  </si>
  <si>
    <t>30</t>
  </si>
  <si>
    <t>66464</t>
  </si>
  <si>
    <t>0140061</t>
  </si>
  <si>
    <t>Orange</t>
  </si>
  <si>
    <t>Capistrano Unified</t>
  </si>
  <si>
    <t>OCASA College Prep</t>
  </si>
  <si>
    <t>2084</t>
  </si>
  <si>
    <t>66621</t>
  </si>
  <si>
    <t>0139964</t>
  </si>
  <si>
    <t>Orange Unified</t>
  </si>
  <si>
    <t>Orange County Classical Academy</t>
  </si>
  <si>
    <t>2094</t>
  </si>
  <si>
    <t>34</t>
  </si>
  <si>
    <t>10348</t>
  </si>
  <si>
    <t>0140160</t>
  </si>
  <si>
    <t>Sacramento</t>
  </si>
  <si>
    <t>Sacramento Co. Office of Education</t>
  </si>
  <si>
    <t>American River Collegiate Academy</t>
  </si>
  <si>
    <t>2100</t>
  </si>
  <si>
    <t>San Juan Unified</t>
  </si>
  <si>
    <t>39</t>
  </si>
  <si>
    <t>68486</t>
  </si>
  <si>
    <t>0140392</t>
  </si>
  <si>
    <t>San Joaquin</t>
  </si>
  <si>
    <t>Banta Elementary</t>
  </si>
  <si>
    <t>Banta Charter</t>
  </si>
  <si>
    <t>2104</t>
  </si>
  <si>
    <t>68676</t>
  </si>
  <si>
    <t>0139865</t>
  </si>
  <si>
    <t>Stockton Unified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</si>
  <si>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</si>
  <si>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</si>
  <si>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</si>
  <si>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</si>
  <si>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</si>
  <si>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</si>
  <si>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Aspire Stockton TK-5 Elementary Academy</t>
  </si>
  <si>
    <t>2063</t>
  </si>
  <si>
    <t>0139998</t>
  </si>
  <si>
    <t>Vision Quest &amp; Career Pathway</t>
  </si>
  <si>
    <t>2093</t>
  </si>
  <si>
    <t>75499</t>
  </si>
  <si>
    <t>0139949</t>
  </si>
  <si>
    <t>Tracy Joint Unified</t>
  </si>
  <si>
    <t>Tracy Independent Study Charter</t>
  </si>
  <si>
    <t>2090</t>
  </si>
  <si>
    <t>L</t>
  </si>
  <si>
    <t>41</t>
  </si>
  <si>
    <t>69062</t>
  </si>
  <si>
    <t>0139915</t>
  </si>
  <si>
    <t>San Mateo</t>
  </si>
  <si>
    <t>Sequoia Union High</t>
  </si>
  <si>
    <t>KIPP Esperanza High</t>
  </si>
  <si>
    <t>2085</t>
  </si>
  <si>
    <t>48</t>
  </si>
  <si>
    <t>70581</t>
  </si>
  <si>
    <t>0139816</t>
  </si>
  <si>
    <t>Solano</t>
  </si>
  <si>
    <t>Vallejo City Unified</t>
  </si>
  <si>
    <t>Griffin Academy High</t>
  </si>
  <si>
    <t>2083</t>
  </si>
  <si>
    <t>49</t>
  </si>
  <si>
    <t>70797</t>
  </si>
  <si>
    <t>0140228</t>
  </si>
  <si>
    <t>Sonoma</t>
  </si>
  <si>
    <t>Liberty Elementary</t>
  </si>
  <si>
    <t>Liberty Independent Study</t>
  </si>
  <si>
    <t>2102</t>
  </si>
  <si>
    <t>51</t>
  </si>
  <si>
    <t>10512</t>
  </si>
  <si>
    <t>0140152</t>
  </si>
  <si>
    <t>Sutter</t>
  </si>
  <si>
    <t>Sutter Co. Office of Education</t>
  </si>
  <si>
    <t>Pathways Charter Academy</t>
  </si>
  <si>
    <t>2089</t>
  </si>
  <si>
    <r>
      <t xml:space="preserve">"Newly Operational" = LCFF State Aid provided pursuant to 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 Section 47652(a).</t>
    </r>
  </si>
  <si>
    <r>
      <t xml:space="preserve">Legend: LCFF = Local Control Funding Formula; In-lieu of Property Taxes = funds due from sponsoring school district(s) to charter schools pursuant to </t>
    </r>
    <r>
      <rPr>
        <i/>
        <sz val="12"/>
        <color indexed="8"/>
        <rFont val="Arial"/>
        <family val="2"/>
      </rPr>
      <t>Education Code (EC) sections</t>
    </r>
    <r>
      <rPr>
        <sz val="12"/>
        <color indexed="8"/>
        <rFont val="Arial"/>
        <family val="2"/>
      </rPr>
      <t xml:space="preserve"> 47632 and 47635.; D= Direct; L=Local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</si>
</sst>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  <font>
      <i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3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3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/>
    <xf numFmtId="0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center" wrapText="1"/>
    </xf>
    <xf numFmtId="3" fontId="6" fillId="2" borderId="0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42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wrapText="1"/>
    </xf>
    <xf numFmtId="0" fontId="4" fillId="0" borderId="0" xfId="0" quotePrefix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7" fillId="0" borderId="2" xfId="11" applyNumberFormat="1" applyBorder="1" applyAlignment="1">
      <alignment horizontal="right" wrapText="1"/>
    </xf>
    <xf numFmtId="0" fontId="7" fillId="0" borderId="2" xfId="11" applyNumberFormat="1" applyBorder="1" applyAlignment="1">
      <alignment horizontal="center"/>
    </xf>
    <xf numFmtId="0" fontId="7" fillId="0" borderId="2" xfId="11" applyNumberFormat="1" applyBorder="1"/>
    <xf numFmtId="0" fontId="7" fillId="0" borderId="2" xfId="11" applyNumberFormat="1" applyBorder="1" applyAlignment="1">
      <alignment horizontal="left" wrapText="1"/>
    </xf>
    <xf numFmtId="0" fontId="7" fillId="0" borderId="2" xfId="11" applyBorder="1" applyAlignment="1">
      <alignment wrapText="1"/>
    </xf>
    <xf numFmtId="0" fontId="7" fillId="0" borderId="2" xfId="11" applyNumberFormat="1" applyBorder="1" applyAlignment="1">
      <alignment horizontal="right"/>
    </xf>
    <xf numFmtId="164" fontId="7" fillId="0" borderId="2" xfId="11" applyNumberFormat="1" applyBorder="1" applyAlignment="1">
      <alignment horizontal="center"/>
    </xf>
    <xf numFmtId="164" fontId="7" fillId="0" borderId="2" xfId="11" applyNumberFormat="1" applyBorder="1"/>
    <xf numFmtId="0" fontId="10" fillId="0" borderId="0" xfId="1" applyFont="1" applyFill="1" applyAlignment="1">
      <alignment vertical="center"/>
    </xf>
  </cellXfs>
  <cellStyles count="12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AS Totals" xfId="9" xr:uid="{E5F7F632-3C63-486D-94FE-8D5CE99D7147}"/>
    <cellStyle name="Percent 2" xfId="10" xr:uid="{75CB9A23-89F1-40A0-8611-16E0701EAF2C}"/>
    <cellStyle name="Total" xfId="11" builtinId="25" customBuiltin="1"/>
  </cellStyles>
  <dxfs count="49"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numFmt numFmtId="3" formatCode="#,##0"/>
      <border diagonalUp="0" diagonalDown="0">
        <left style="thin">
          <color rgb="FFBFBFBF"/>
        </left>
        <right style="thin">
          <color rgb="FFBFBFBF"/>
        </right>
        <top/>
        <bottom/>
        <vertical style="thin">
          <color rgb="FFBFBFBF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" formatCode="#,##0"/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scheme val="none"/>
      </font>
      <numFmt numFmtId="3" formatCode="#,##0"/>
      <fill>
        <patternFill patternType="solid">
          <fgColor indexed="64"/>
          <bgColor indexed="17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48"/>
      <tableStyleElement type="headerRow" dxfId="47"/>
      <tableStyleElement type="totalRow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7:U30" totalsRowCount="1" headerRowDxfId="45" dataDxfId="44" totalsRowDxfId="43" totalsRowBorderDxfId="42" headerRowCellStyle="Normal" dataCellStyle="Normal" totalsRowCellStyle="Total">
  <autoFilter ref="A7:U29" xr:uid="{C4B5BCEA-7AAE-415C-A3D8-E62D3C57DD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000-000001000000}" name="County Code " totalsRowLabel="TOTALS" dataDxfId="41" totalsRowDxfId="40" dataCellStyle="Normal" totalsRowCellStyle="Total"/>
    <tableColumn id="2" xr3:uid="{00000000-0010-0000-0000-000002000000}" name="District Code" dataDxfId="39" totalsRowDxfId="38" dataCellStyle="Normal" totalsRowCellStyle="Total"/>
    <tableColumn id="3" xr3:uid="{00000000-0010-0000-0000-000003000000}" name="School Code" dataDxfId="37" totalsRowDxfId="36" dataCellStyle="Normal" totalsRowCellStyle="Total"/>
    <tableColumn id="4" xr3:uid="{00000000-0010-0000-0000-000004000000}" name="County Name" dataDxfId="35" totalsRowDxfId="34" dataCellStyle="Normal" totalsRowCellStyle="Total"/>
    <tableColumn id="5" xr3:uid="{00000000-0010-0000-0000-000005000000}" name="Charter Authorizer" dataDxfId="33" totalsRowDxfId="32" dataCellStyle="Normal" totalsRowCellStyle="Total"/>
    <tableColumn id="6" xr3:uid="{00000000-0010-0000-0000-000006000000}" name="Charter Name" dataDxfId="31" totalsRowDxfId="30" dataCellStyle="Normal" totalsRowCellStyle="Total"/>
    <tableColumn id="7" xr3:uid="{00000000-0010-0000-0000-000007000000}" name="Charter Number" dataDxfId="29" totalsRowDxfId="28" dataCellStyle="Normal" totalsRowCellStyle="Total"/>
    <tableColumn id="8" xr3:uid="{00000000-0010-0000-0000-000008000000}" name="Fund Type" dataDxfId="27" totalsRowDxfId="26" dataCellStyle="Normal" totalsRowCellStyle="Total"/>
    <tableColumn id="22" xr3:uid="{00000000-0010-0000-0000-000016000000}" name="Sponsoring School District_x000a_[EC 47632(i)]" dataDxfId="25" totalsRowDxfId="24" dataCellStyle="Normal" totalsRowCellStyle="Total"/>
    <tableColumn id="9" xr3:uid="{00000000-0010-0000-0000-000009000000}" name="Charter School Apportionment Category" dataDxfId="23" totalsRowDxfId="22" dataCellStyle="Normal" totalsRowCellStyle="Total"/>
    <tableColumn id="11" xr3:uid="{00000000-0010-0000-0000-00000B000000}" name="(A)_x000a_Estimated_x000a_Total 2020–21 _x000a_Charter School LCFF State Aid" totalsRowFunction="sum" dataDxfId="21" totalsRowDxfId="20" dataCellStyle="Normal" totalsRowCellStyle="Total"/>
    <tableColumn id="12" xr3:uid="{00000000-0010-0000-0000-00000C000000}" name="(B)_x000a_Estimated_x000a_Charter School LCFF State Aid_x000a_= (A) x .55" totalsRowFunction="sum" dataDxfId="19" totalsRowDxfId="18" dataCellStyle="Normal" totalsRowCellStyle="Total"/>
    <tableColumn id="10" xr3:uid="{C6CDD26A-A120-4A29-BF6A-B8558C5E2760}" name="(C)_x000a_Prior Payments_x000a_(September 2020)" totalsRowFunction="sum" dataDxfId="17" totalsRowDxfId="16" totalsRowCellStyle="Total"/>
    <tableColumn id="13" xr3:uid="{00000000-0010-0000-0000-00000D000000}" name="(D)_x000a_Estimated Charter School LCFF State Aid Net of Prior Payments_x000a_= (B) - (C)" totalsRowFunction="sum" dataDxfId="15" totalsRowDxfId="14" dataCellStyle="Normal" totalsRowCellStyle="Total"/>
    <tableColumn id="17" xr3:uid="{EF8B1C79-45CD-418D-9A22-5E1B512BFC95}" name="(E)_x000a_Adjusted Charter School LCFF State Aid_x000a_= Greater of (D) or 0" totalsRowFunction="sum" dataDxfId="13" totalsRowDxfId="12" totalsRowCellStyle="Total"/>
    <tableColumn id="18" xr3:uid="{38DA9E73-073B-436C-8481-5B72BBA38C5F}" name="(F)_x000a_Estimated 2020–21 In-lieu of Property Taxes" totalsRowFunction="sum" dataDxfId="11" totalsRowDxfId="10" totalsRowCellStyle="Total"/>
    <tableColumn id="14" xr3:uid="{00000000-0010-0000-0000-00000E000000}" name="(G)_x000a_Estimated_x000a_In-lieu of _x000a_Property Taxes_x000a_= (F) x .46" totalsRowFunction="sum" dataDxfId="9" totalsRowDxfId="8" dataCellStyle="Normal" totalsRowCellStyle="Total"/>
    <tableColumn id="19" xr3:uid="{A07B8858-6DF2-45D7-AA9C-14925C856852}" name="(H)_x000a_Prior Payment of In-lieu of Property Taxes_x000a_(September 2020)" totalsRowFunction="sum" dataDxfId="7" totalsRowDxfId="6" totalsRowCellStyle="Total"/>
    <tableColumn id="20" xr3:uid="{C0C720C9-6D59-4E63-A395-5B76FEA98D75}" name="(I)_x000a_Estimated In-lieu of Property Taxes Net of Prior Payments_x000a_= (G) - (H)" totalsRowFunction="sum" dataDxfId="5" totalsRowDxfId="4" totalsRowCellStyle="Total"/>
    <tableColumn id="21" xr3:uid="{A4C02617-5754-496E-9636-D0C71276B29D}" name="(J)_x000a_Adjusted In-lieu of Property Taxes_x000a_= Greater of (I) or 0" totalsRowFunction="sum" dataDxfId="3" totalsRowDxfId="2" totalsRowCellStyle="Total"/>
    <tableColumn id="15" xr3:uid="{00000000-0010-0000-0000-00000F000000}" name="(K)_x000a_Apportionment_x000a_Total_x000a_= (E) + (J)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2020-21 Second Charter School Special Advance Apportionment Summary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zoomScaleNormal="100" zoomScaleSheetLayoutView="100" workbookViewId="0"/>
  </sheetViews>
  <sheetFormatPr defaultColWidth="9.08984375" defaultRowHeight="15.5" x14ac:dyDescent="0.35"/>
  <cols>
    <col min="1" max="1" width="10.54296875" style="6" customWidth="1"/>
    <col min="2" max="3" width="10.54296875" style="16" customWidth="1"/>
    <col min="4" max="4" width="17" style="6" bestFit="1" customWidth="1"/>
    <col min="5" max="5" width="39.36328125" style="4" customWidth="1"/>
    <col min="6" max="6" width="47.36328125" style="5" customWidth="1"/>
    <col min="7" max="7" width="10.54296875" style="16" customWidth="1"/>
    <col min="8" max="8" width="7.6328125" style="16" customWidth="1"/>
    <col min="9" max="9" width="34.54296875" style="27" customWidth="1"/>
    <col min="10" max="10" width="20.54296875" style="16" customWidth="1"/>
    <col min="11" max="20" width="22.08984375" style="16" customWidth="1"/>
    <col min="21" max="21" width="22.08984375" style="6" customWidth="1"/>
    <col min="22" max="16384" width="9.08984375" style="2"/>
  </cols>
  <sheetData>
    <row r="1" spans="1:23" ht="18" x14ac:dyDescent="0.35">
      <c r="A1" s="42" t="s">
        <v>13</v>
      </c>
      <c r="B1" s="1"/>
      <c r="C1" s="1"/>
      <c r="D1" s="1"/>
      <c r="E1" s="25"/>
      <c r="F1" s="25"/>
      <c r="G1" s="1"/>
      <c r="H1" s="1"/>
      <c r="I1" s="2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35">
      <c r="A2" s="3" t="s">
        <v>27</v>
      </c>
      <c r="B2" s="3"/>
      <c r="C2" s="3"/>
      <c r="D2" s="3"/>
      <c r="E2" s="26"/>
      <c r="F2" s="26"/>
      <c r="G2" s="3"/>
      <c r="H2" s="3"/>
      <c r="I2" s="2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35">
      <c r="A3" s="24" t="s">
        <v>0</v>
      </c>
      <c r="B3" s="3"/>
      <c r="C3" s="3"/>
      <c r="D3" s="3"/>
      <c r="E3" s="26"/>
      <c r="F3" s="26"/>
      <c r="G3" s="3"/>
      <c r="H3" s="3"/>
      <c r="I3" s="2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15" customFormat="1" x14ac:dyDescent="0.35">
      <c r="A4" s="7" t="s">
        <v>156</v>
      </c>
      <c r="B4" s="7"/>
      <c r="C4" s="7"/>
      <c r="D4" s="7"/>
      <c r="E4" s="8"/>
      <c r="F4" s="9"/>
      <c r="G4" s="10"/>
      <c r="H4" s="11"/>
      <c r="I4" s="9"/>
      <c r="J4" s="11"/>
      <c r="K4" s="12"/>
      <c r="L4" s="12"/>
      <c r="M4" s="12"/>
      <c r="N4" s="12"/>
      <c r="O4" s="12"/>
      <c r="P4" s="12"/>
      <c r="Q4" s="13"/>
      <c r="R4" s="13"/>
      <c r="S4" s="13"/>
      <c r="T4" s="13"/>
      <c r="U4" s="13"/>
      <c r="V4" s="14"/>
      <c r="W4" s="14"/>
    </row>
    <row r="5" spans="1:23" s="15" customFormat="1" x14ac:dyDescent="0.35">
      <c r="A5" s="7" t="s">
        <v>155</v>
      </c>
      <c r="B5" s="7"/>
      <c r="C5" s="7"/>
      <c r="D5" s="7"/>
      <c r="E5" s="8"/>
      <c r="F5" s="9"/>
      <c r="G5" s="10"/>
      <c r="H5" s="11"/>
      <c r="I5" s="9"/>
      <c r="J5" s="11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4"/>
      <c r="W5" s="14"/>
    </row>
    <row r="6" spans="1:23" s="15" customFormat="1" x14ac:dyDescent="0.35">
      <c r="A6" s="7" t="s">
        <v>16</v>
      </c>
      <c r="B6" s="7"/>
      <c r="C6" s="7"/>
      <c r="D6" s="7"/>
      <c r="E6" s="8"/>
      <c r="F6" s="9"/>
      <c r="G6" s="10"/>
      <c r="H6" s="11"/>
      <c r="I6" s="9"/>
      <c r="J6" s="11"/>
      <c r="K6" s="12"/>
      <c r="L6" s="32"/>
      <c r="M6" s="32"/>
      <c r="N6" s="12"/>
      <c r="O6" s="12"/>
      <c r="P6" s="12"/>
      <c r="Q6" s="33"/>
      <c r="R6" s="33"/>
      <c r="S6" s="33"/>
      <c r="T6" s="33"/>
      <c r="U6" s="33"/>
      <c r="V6" s="14"/>
      <c r="W6" s="14"/>
    </row>
    <row r="7" spans="1:23" s="23" customFormat="1" ht="93" x14ac:dyDescent="0.35">
      <c r="A7" s="20" t="s">
        <v>1</v>
      </c>
      <c r="B7" s="20" t="s">
        <v>2</v>
      </c>
      <c r="C7" s="20" t="s">
        <v>3</v>
      </c>
      <c r="D7" s="20" t="s">
        <v>4</v>
      </c>
      <c r="E7" s="21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0" t="s">
        <v>14</v>
      </c>
      <c r="K7" s="20" t="s">
        <v>15</v>
      </c>
      <c r="L7" s="20" t="s">
        <v>17</v>
      </c>
      <c r="M7" s="20" t="s">
        <v>18</v>
      </c>
      <c r="N7" s="20" t="s">
        <v>28</v>
      </c>
      <c r="O7" s="20" t="s">
        <v>19</v>
      </c>
      <c r="P7" s="20" t="s">
        <v>20</v>
      </c>
      <c r="Q7" s="20" t="s">
        <v>21</v>
      </c>
      <c r="R7" s="20" t="s">
        <v>22</v>
      </c>
      <c r="S7" s="20" t="s">
        <v>23</v>
      </c>
      <c r="T7" s="20" t="s">
        <v>24</v>
      </c>
      <c r="U7" s="22" t="s">
        <v>25</v>
      </c>
    </row>
    <row r="8" spans="1:23" x14ac:dyDescent="0.35">
      <c r="A8" s="30" t="s">
        <v>29</v>
      </c>
      <c r="B8" s="30" t="s">
        <v>30</v>
      </c>
      <c r="C8" s="30" t="s">
        <v>31</v>
      </c>
      <c r="D8" s="30" t="s">
        <v>32</v>
      </c>
      <c r="E8" s="31" t="s">
        <v>33</v>
      </c>
      <c r="F8" s="31" t="s">
        <v>34</v>
      </c>
      <c r="G8" s="30" t="s">
        <v>35</v>
      </c>
      <c r="H8" s="30" t="s">
        <v>36</v>
      </c>
      <c r="I8" s="31" t="s">
        <v>37</v>
      </c>
      <c r="J8" s="30" t="s">
        <v>38</v>
      </c>
      <c r="K8" s="28">
        <v>555642</v>
      </c>
      <c r="L8" s="28">
        <v>305603</v>
      </c>
      <c r="M8" s="28">
        <v>220523</v>
      </c>
      <c r="N8" s="28">
        <v>85080</v>
      </c>
      <c r="O8" s="28">
        <v>85080</v>
      </c>
      <c r="P8" s="28">
        <v>153414</v>
      </c>
      <c r="Q8" s="28">
        <v>70570</v>
      </c>
      <c r="R8" s="28">
        <v>45109</v>
      </c>
      <c r="S8" s="28">
        <v>25461</v>
      </c>
      <c r="T8" s="28">
        <v>25461</v>
      </c>
      <c r="U8" s="28">
        <v>110541</v>
      </c>
    </row>
    <row r="9" spans="1:23" x14ac:dyDescent="0.35">
      <c r="A9" s="30" t="s">
        <v>39</v>
      </c>
      <c r="B9" s="30" t="s">
        <v>40</v>
      </c>
      <c r="C9" s="30" t="s">
        <v>41</v>
      </c>
      <c r="D9" s="30" t="s">
        <v>42</v>
      </c>
      <c r="E9" s="31" t="s">
        <v>43</v>
      </c>
      <c r="F9" s="31" t="s">
        <v>44</v>
      </c>
      <c r="G9" s="30" t="s">
        <v>45</v>
      </c>
      <c r="H9" s="30" t="s">
        <v>36</v>
      </c>
      <c r="I9" s="31" t="s">
        <v>46</v>
      </c>
      <c r="J9" s="30" t="s">
        <v>38</v>
      </c>
      <c r="K9" s="29">
        <v>250200</v>
      </c>
      <c r="L9" s="29">
        <v>137610</v>
      </c>
      <c r="M9" s="29">
        <v>100321</v>
      </c>
      <c r="N9" s="29">
        <v>37289</v>
      </c>
      <c r="O9" s="29">
        <v>37289</v>
      </c>
      <c r="P9" s="29">
        <v>578635</v>
      </c>
      <c r="Q9" s="29">
        <v>266172</v>
      </c>
      <c r="R9" s="29">
        <v>172120</v>
      </c>
      <c r="S9" s="29">
        <v>94052</v>
      </c>
      <c r="T9" s="29">
        <v>94052</v>
      </c>
      <c r="U9" s="29">
        <v>131341</v>
      </c>
    </row>
    <row r="10" spans="1:23" x14ac:dyDescent="0.35">
      <c r="A10" s="30" t="s">
        <v>47</v>
      </c>
      <c r="B10" s="30" t="s">
        <v>48</v>
      </c>
      <c r="C10" s="30" t="s">
        <v>49</v>
      </c>
      <c r="D10" s="30" t="s">
        <v>50</v>
      </c>
      <c r="E10" s="31" t="s">
        <v>51</v>
      </c>
      <c r="F10" s="31" t="s">
        <v>52</v>
      </c>
      <c r="G10" s="30" t="s">
        <v>53</v>
      </c>
      <c r="H10" s="30" t="s">
        <v>36</v>
      </c>
      <c r="I10" s="31" t="s">
        <v>54</v>
      </c>
      <c r="J10" s="30" t="s">
        <v>38</v>
      </c>
      <c r="K10" s="29">
        <v>197599</v>
      </c>
      <c r="L10" s="29">
        <v>108679</v>
      </c>
      <c r="M10" s="29">
        <v>141981</v>
      </c>
      <c r="N10" s="29">
        <v>-33302</v>
      </c>
      <c r="O10" s="29">
        <v>0</v>
      </c>
      <c r="P10" s="29">
        <v>46148</v>
      </c>
      <c r="Q10" s="29">
        <v>21228</v>
      </c>
      <c r="R10" s="29">
        <v>23471</v>
      </c>
      <c r="S10" s="29">
        <v>-2243</v>
      </c>
      <c r="T10" s="29">
        <v>0</v>
      </c>
      <c r="U10" s="29">
        <v>0</v>
      </c>
    </row>
    <row r="11" spans="1:23" x14ac:dyDescent="0.35">
      <c r="A11" s="30" t="s">
        <v>47</v>
      </c>
      <c r="B11" s="30" t="s">
        <v>55</v>
      </c>
      <c r="C11" s="30" t="s">
        <v>56</v>
      </c>
      <c r="D11" s="30" t="s">
        <v>50</v>
      </c>
      <c r="E11" s="31" t="s">
        <v>57</v>
      </c>
      <c r="F11" s="31" t="s">
        <v>58</v>
      </c>
      <c r="G11" s="30" t="s">
        <v>59</v>
      </c>
      <c r="H11" s="30" t="s">
        <v>36</v>
      </c>
      <c r="I11" s="31" t="s">
        <v>57</v>
      </c>
      <c r="J11" s="30" t="s">
        <v>38</v>
      </c>
      <c r="K11" s="29">
        <v>1220832</v>
      </c>
      <c r="L11" s="29">
        <v>671458</v>
      </c>
      <c r="M11" s="29">
        <v>620625</v>
      </c>
      <c r="N11" s="29">
        <v>50833</v>
      </c>
      <c r="O11" s="29">
        <v>50833</v>
      </c>
      <c r="P11" s="29">
        <v>452163</v>
      </c>
      <c r="Q11" s="29">
        <v>207995</v>
      </c>
      <c r="R11" s="29">
        <v>165709</v>
      </c>
      <c r="S11" s="29">
        <v>42286</v>
      </c>
      <c r="T11" s="29">
        <v>42286</v>
      </c>
      <c r="U11" s="29">
        <v>93119</v>
      </c>
    </row>
    <row r="12" spans="1:23" x14ac:dyDescent="0.35">
      <c r="A12" s="30" t="s">
        <v>47</v>
      </c>
      <c r="B12" s="30" t="s">
        <v>55</v>
      </c>
      <c r="C12" s="30" t="s">
        <v>60</v>
      </c>
      <c r="D12" s="30" t="s">
        <v>50</v>
      </c>
      <c r="E12" s="31" t="s">
        <v>57</v>
      </c>
      <c r="F12" s="31" t="s">
        <v>61</v>
      </c>
      <c r="G12" s="30" t="s">
        <v>62</v>
      </c>
      <c r="H12" s="30" t="s">
        <v>36</v>
      </c>
      <c r="I12" s="31" t="s">
        <v>57</v>
      </c>
      <c r="J12" s="30" t="s">
        <v>38</v>
      </c>
      <c r="K12" s="29">
        <v>725968</v>
      </c>
      <c r="L12" s="29">
        <v>399282</v>
      </c>
      <c r="M12" s="29">
        <v>388512</v>
      </c>
      <c r="N12" s="29">
        <v>10770</v>
      </c>
      <c r="O12" s="29">
        <v>10770</v>
      </c>
      <c r="P12" s="29">
        <v>376754</v>
      </c>
      <c r="Q12" s="29">
        <v>173307</v>
      </c>
      <c r="R12" s="29">
        <v>140699</v>
      </c>
      <c r="S12" s="29">
        <v>32608</v>
      </c>
      <c r="T12" s="29">
        <v>32608</v>
      </c>
      <c r="U12" s="29">
        <v>43378</v>
      </c>
    </row>
    <row r="13" spans="1:23" x14ac:dyDescent="0.35">
      <c r="A13" s="30" t="s">
        <v>47</v>
      </c>
      <c r="B13" s="30" t="s">
        <v>55</v>
      </c>
      <c r="C13" s="30" t="s">
        <v>63</v>
      </c>
      <c r="D13" s="30" t="s">
        <v>50</v>
      </c>
      <c r="E13" s="31" t="s">
        <v>57</v>
      </c>
      <c r="F13" s="31" t="s">
        <v>64</v>
      </c>
      <c r="G13" s="30" t="s">
        <v>65</v>
      </c>
      <c r="H13" s="30" t="s">
        <v>36</v>
      </c>
      <c r="I13" s="31" t="s">
        <v>57</v>
      </c>
      <c r="J13" s="30" t="s">
        <v>38</v>
      </c>
      <c r="K13" s="29">
        <v>647418</v>
      </c>
      <c r="L13" s="29">
        <v>356080</v>
      </c>
      <c r="M13" s="29">
        <v>274403</v>
      </c>
      <c r="N13" s="29">
        <v>81677</v>
      </c>
      <c r="O13" s="29">
        <v>81677</v>
      </c>
      <c r="P13" s="29">
        <v>334957</v>
      </c>
      <c r="Q13" s="29">
        <v>154080</v>
      </c>
      <c r="R13" s="29">
        <v>103175</v>
      </c>
      <c r="S13" s="29">
        <v>50905</v>
      </c>
      <c r="T13" s="29">
        <v>50905</v>
      </c>
      <c r="U13" s="29">
        <v>132582</v>
      </c>
    </row>
    <row r="14" spans="1:23" x14ac:dyDescent="0.35">
      <c r="A14" s="30" t="s">
        <v>47</v>
      </c>
      <c r="B14" s="30" t="s">
        <v>55</v>
      </c>
      <c r="C14" s="30" t="s">
        <v>66</v>
      </c>
      <c r="D14" s="30" t="s">
        <v>50</v>
      </c>
      <c r="E14" s="31" t="s">
        <v>57</v>
      </c>
      <c r="F14" s="31" t="s">
        <v>67</v>
      </c>
      <c r="G14" s="30" t="s">
        <v>68</v>
      </c>
      <c r="H14" s="30" t="s">
        <v>36</v>
      </c>
      <c r="I14" s="31" t="s">
        <v>57</v>
      </c>
      <c r="J14" s="30" t="s">
        <v>38</v>
      </c>
      <c r="K14" s="29">
        <v>174742</v>
      </c>
      <c r="L14" s="29">
        <v>96108</v>
      </c>
      <c r="M14" s="29">
        <v>248211</v>
      </c>
      <c r="N14" s="29">
        <v>-152103</v>
      </c>
      <c r="O14" s="29">
        <v>0</v>
      </c>
      <c r="P14" s="29">
        <v>64010</v>
      </c>
      <c r="Q14" s="29">
        <v>29445</v>
      </c>
      <c r="R14" s="29">
        <v>68786</v>
      </c>
      <c r="S14" s="29">
        <v>-39341</v>
      </c>
      <c r="T14" s="29">
        <v>0</v>
      </c>
      <c r="U14" s="29">
        <v>0</v>
      </c>
    </row>
    <row r="15" spans="1:23" x14ac:dyDescent="0.35">
      <c r="A15" s="30" t="s">
        <v>47</v>
      </c>
      <c r="B15" s="30" t="s">
        <v>55</v>
      </c>
      <c r="C15" s="30" t="s">
        <v>69</v>
      </c>
      <c r="D15" s="30" t="s">
        <v>50</v>
      </c>
      <c r="E15" s="31" t="s">
        <v>57</v>
      </c>
      <c r="F15" s="31" t="s">
        <v>70</v>
      </c>
      <c r="G15" s="30" t="s">
        <v>71</v>
      </c>
      <c r="H15" s="30" t="s">
        <v>36</v>
      </c>
      <c r="I15" s="31" t="s">
        <v>57</v>
      </c>
      <c r="J15" s="30" t="s">
        <v>38</v>
      </c>
      <c r="K15" s="29">
        <v>1130008</v>
      </c>
      <c r="L15" s="29">
        <v>621504</v>
      </c>
      <c r="M15" s="29">
        <v>396966</v>
      </c>
      <c r="N15" s="29">
        <v>224538</v>
      </c>
      <c r="O15" s="29">
        <v>224538</v>
      </c>
      <c r="P15" s="29">
        <v>346064</v>
      </c>
      <c r="Q15" s="29">
        <v>159189</v>
      </c>
      <c r="R15" s="29">
        <v>92307</v>
      </c>
      <c r="S15" s="29">
        <v>66882</v>
      </c>
      <c r="T15" s="29">
        <v>66882</v>
      </c>
      <c r="U15" s="29">
        <v>291420</v>
      </c>
    </row>
    <row r="16" spans="1:23" x14ac:dyDescent="0.35">
      <c r="A16" s="30" t="s">
        <v>72</v>
      </c>
      <c r="B16" s="30" t="s">
        <v>73</v>
      </c>
      <c r="C16" s="30" t="s">
        <v>74</v>
      </c>
      <c r="D16" s="30" t="s">
        <v>75</v>
      </c>
      <c r="E16" s="31" t="s">
        <v>76</v>
      </c>
      <c r="F16" s="31" t="s">
        <v>77</v>
      </c>
      <c r="G16" s="30" t="s">
        <v>78</v>
      </c>
      <c r="H16" s="30" t="s">
        <v>36</v>
      </c>
      <c r="I16" s="31" t="s">
        <v>79</v>
      </c>
      <c r="J16" s="30" t="s">
        <v>38</v>
      </c>
      <c r="K16" s="29">
        <v>296658</v>
      </c>
      <c r="L16" s="29">
        <v>163162</v>
      </c>
      <c r="M16" s="29">
        <v>205758</v>
      </c>
      <c r="N16" s="29">
        <v>-42596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</row>
    <row r="17" spans="1:21" x14ac:dyDescent="0.35">
      <c r="A17" s="30" t="s">
        <v>80</v>
      </c>
      <c r="B17" s="30" t="s">
        <v>81</v>
      </c>
      <c r="C17" s="30" t="s">
        <v>82</v>
      </c>
      <c r="D17" s="30" t="s">
        <v>83</v>
      </c>
      <c r="E17" s="31" t="s">
        <v>84</v>
      </c>
      <c r="F17" s="31" t="s">
        <v>85</v>
      </c>
      <c r="G17" s="30" t="s">
        <v>86</v>
      </c>
      <c r="H17" s="30" t="s">
        <v>36</v>
      </c>
      <c r="I17" s="31" t="s">
        <v>84</v>
      </c>
      <c r="J17" s="30" t="s">
        <v>38</v>
      </c>
      <c r="K17" s="29">
        <v>157466</v>
      </c>
      <c r="L17" s="29">
        <v>86606</v>
      </c>
      <c r="M17" s="29">
        <v>79120</v>
      </c>
      <c r="N17" s="29">
        <v>7486</v>
      </c>
      <c r="O17" s="29">
        <v>7486</v>
      </c>
      <c r="P17" s="29">
        <v>757695</v>
      </c>
      <c r="Q17" s="29">
        <v>348540</v>
      </c>
      <c r="R17" s="29">
        <v>271638</v>
      </c>
      <c r="S17" s="29">
        <v>76902</v>
      </c>
      <c r="T17" s="29">
        <v>76902</v>
      </c>
      <c r="U17" s="29">
        <v>84388</v>
      </c>
    </row>
    <row r="18" spans="1:21" x14ac:dyDescent="0.35">
      <c r="A18" s="30" t="s">
        <v>80</v>
      </c>
      <c r="B18" s="30" t="s">
        <v>87</v>
      </c>
      <c r="C18" s="30" t="s">
        <v>88</v>
      </c>
      <c r="D18" s="30" t="s">
        <v>83</v>
      </c>
      <c r="E18" s="31" t="s">
        <v>89</v>
      </c>
      <c r="F18" s="31" t="s">
        <v>90</v>
      </c>
      <c r="G18" s="30" t="s">
        <v>91</v>
      </c>
      <c r="H18" s="30" t="s">
        <v>36</v>
      </c>
      <c r="I18" s="31" t="s">
        <v>89</v>
      </c>
      <c r="J18" s="30" t="s">
        <v>38</v>
      </c>
      <c r="K18" s="29">
        <v>779232</v>
      </c>
      <c r="L18" s="29">
        <v>428578</v>
      </c>
      <c r="M18" s="29">
        <v>364267</v>
      </c>
      <c r="N18" s="29">
        <v>64311</v>
      </c>
      <c r="O18" s="29">
        <v>64311</v>
      </c>
      <c r="P18" s="29">
        <v>2063147</v>
      </c>
      <c r="Q18" s="29">
        <v>949048</v>
      </c>
      <c r="R18" s="29">
        <v>577748</v>
      </c>
      <c r="S18" s="29">
        <v>371300</v>
      </c>
      <c r="T18" s="29">
        <v>371300</v>
      </c>
      <c r="U18" s="29">
        <v>435611</v>
      </c>
    </row>
    <row r="19" spans="1:21" x14ac:dyDescent="0.35">
      <c r="A19" s="30" t="s">
        <v>92</v>
      </c>
      <c r="B19" s="30" t="s">
        <v>93</v>
      </c>
      <c r="C19" s="30" t="s">
        <v>94</v>
      </c>
      <c r="D19" s="30" t="s">
        <v>95</v>
      </c>
      <c r="E19" s="31" t="s">
        <v>96</v>
      </c>
      <c r="F19" s="31" t="s">
        <v>97</v>
      </c>
      <c r="G19" s="30" t="s">
        <v>98</v>
      </c>
      <c r="H19" s="30" t="s">
        <v>36</v>
      </c>
      <c r="I19" s="31" t="s">
        <v>99</v>
      </c>
      <c r="J19" s="30" t="s">
        <v>38</v>
      </c>
      <c r="K19" s="29">
        <v>169622</v>
      </c>
      <c r="L19" s="29">
        <v>93292</v>
      </c>
      <c r="M19" s="29">
        <v>72339</v>
      </c>
      <c r="N19" s="29">
        <v>20953</v>
      </c>
      <c r="O19" s="29">
        <v>20953</v>
      </c>
      <c r="P19" s="29">
        <v>60846</v>
      </c>
      <c r="Q19" s="29">
        <v>27989</v>
      </c>
      <c r="R19" s="29">
        <v>19553</v>
      </c>
      <c r="S19" s="29">
        <v>8436</v>
      </c>
      <c r="T19" s="29">
        <v>8436</v>
      </c>
      <c r="U19" s="29">
        <v>29389</v>
      </c>
    </row>
    <row r="20" spans="1:21" x14ac:dyDescent="0.35">
      <c r="A20" s="30" t="s">
        <v>100</v>
      </c>
      <c r="B20" s="30" t="s">
        <v>101</v>
      </c>
      <c r="C20" s="30" t="s">
        <v>102</v>
      </c>
      <c r="D20" s="30" t="s">
        <v>103</v>
      </c>
      <c r="E20" s="31" t="s">
        <v>104</v>
      </c>
      <c r="F20" s="31" t="s">
        <v>105</v>
      </c>
      <c r="G20" s="30" t="s">
        <v>106</v>
      </c>
      <c r="H20" s="30" t="s">
        <v>36</v>
      </c>
      <c r="I20" s="31" t="s">
        <v>104</v>
      </c>
      <c r="J20" s="30" t="s">
        <v>38</v>
      </c>
      <c r="K20" s="29">
        <v>184291</v>
      </c>
      <c r="L20" s="29">
        <v>101360</v>
      </c>
      <c r="M20" s="29">
        <v>0</v>
      </c>
      <c r="N20" s="29">
        <v>101360</v>
      </c>
      <c r="O20" s="29">
        <v>101360</v>
      </c>
      <c r="P20" s="29">
        <v>21796</v>
      </c>
      <c r="Q20" s="29">
        <v>10026</v>
      </c>
      <c r="R20" s="29">
        <v>0</v>
      </c>
      <c r="S20" s="29">
        <v>10026</v>
      </c>
      <c r="T20" s="29">
        <v>10026</v>
      </c>
      <c r="U20" s="29">
        <v>111386</v>
      </c>
    </row>
    <row r="21" spans="1:21" x14ac:dyDescent="0.35">
      <c r="A21" s="30" t="s">
        <v>100</v>
      </c>
      <c r="B21" s="30" t="s">
        <v>107</v>
      </c>
      <c r="C21" s="30" t="s">
        <v>108</v>
      </c>
      <c r="D21" s="30" t="s">
        <v>103</v>
      </c>
      <c r="E21" s="31" t="s">
        <v>109</v>
      </c>
      <c r="F21" s="31" t="s">
        <v>110</v>
      </c>
      <c r="G21" s="30" t="s">
        <v>111</v>
      </c>
      <c r="H21" s="30" t="s">
        <v>36</v>
      </c>
      <c r="I21" s="31" t="s">
        <v>109</v>
      </c>
      <c r="J21" s="30" t="s">
        <v>38</v>
      </c>
      <c r="K21" s="29">
        <v>292967</v>
      </c>
      <c r="L21" s="29">
        <v>161132</v>
      </c>
      <c r="M21" s="29">
        <v>198154</v>
      </c>
      <c r="N21" s="29">
        <v>-37022</v>
      </c>
      <c r="O21" s="29">
        <v>0</v>
      </c>
      <c r="P21" s="29">
        <v>52199</v>
      </c>
      <c r="Q21" s="29">
        <v>24012</v>
      </c>
      <c r="R21" s="29">
        <v>22792</v>
      </c>
      <c r="S21" s="29">
        <v>1220</v>
      </c>
      <c r="T21" s="29">
        <v>1220</v>
      </c>
      <c r="U21" s="29">
        <v>1220</v>
      </c>
    </row>
    <row r="22" spans="1:21" ht="31" x14ac:dyDescent="0.35">
      <c r="A22" s="30" t="s">
        <v>100</v>
      </c>
      <c r="B22" s="30" t="s">
        <v>107</v>
      </c>
      <c r="C22" s="30" t="s">
        <v>112</v>
      </c>
      <c r="D22" s="30" t="s">
        <v>103</v>
      </c>
      <c r="E22" s="31" t="s">
        <v>109</v>
      </c>
      <c r="F22" s="31" t="s">
        <v>113</v>
      </c>
      <c r="G22" s="30" t="s">
        <v>114</v>
      </c>
      <c r="H22" s="30" t="s">
        <v>36</v>
      </c>
      <c r="I22" s="31" t="s">
        <v>109</v>
      </c>
      <c r="J22" s="30" t="s">
        <v>38</v>
      </c>
      <c r="K22" s="29">
        <v>332267</v>
      </c>
      <c r="L22" s="29">
        <v>182747</v>
      </c>
      <c r="M22" s="29">
        <v>221165</v>
      </c>
      <c r="N22" s="29">
        <v>-38418</v>
      </c>
      <c r="O22" s="29">
        <v>0</v>
      </c>
      <c r="P22" s="29">
        <v>57259</v>
      </c>
      <c r="Q22" s="29">
        <v>26339</v>
      </c>
      <c r="R22" s="29">
        <v>23859</v>
      </c>
      <c r="S22" s="29">
        <v>2480</v>
      </c>
      <c r="T22" s="29">
        <v>2480</v>
      </c>
      <c r="U22" s="29">
        <v>2480</v>
      </c>
    </row>
    <row r="23" spans="1:21" x14ac:dyDescent="0.35">
      <c r="A23" s="30" t="s">
        <v>100</v>
      </c>
      <c r="B23" s="30" t="s">
        <v>107</v>
      </c>
      <c r="C23" s="30" t="s">
        <v>115</v>
      </c>
      <c r="D23" s="30" t="s">
        <v>103</v>
      </c>
      <c r="E23" s="31" t="s">
        <v>109</v>
      </c>
      <c r="F23" s="31" t="s">
        <v>116</v>
      </c>
      <c r="G23" s="30" t="s">
        <v>117</v>
      </c>
      <c r="H23" s="30" t="s">
        <v>36</v>
      </c>
      <c r="I23" s="31" t="s">
        <v>109</v>
      </c>
      <c r="J23" s="30" t="s">
        <v>38</v>
      </c>
      <c r="K23" s="29">
        <v>546676</v>
      </c>
      <c r="L23" s="29">
        <v>300672</v>
      </c>
      <c r="M23" s="29">
        <v>225491</v>
      </c>
      <c r="N23" s="29">
        <v>75181</v>
      </c>
      <c r="O23" s="29">
        <v>75181</v>
      </c>
      <c r="P23" s="29">
        <v>85223</v>
      </c>
      <c r="Q23" s="29">
        <v>39203</v>
      </c>
      <c r="R23" s="29">
        <v>23505</v>
      </c>
      <c r="S23" s="29">
        <v>15698</v>
      </c>
      <c r="T23" s="29">
        <v>15698</v>
      </c>
      <c r="U23" s="29">
        <v>90879</v>
      </c>
    </row>
    <row r="24" spans="1:21" x14ac:dyDescent="0.35">
      <c r="A24" s="30" t="s">
        <v>100</v>
      </c>
      <c r="B24" s="30" t="s">
        <v>107</v>
      </c>
      <c r="C24" s="30" t="s">
        <v>118</v>
      </c>
      <c r="D24" s="30" t="s">
        <v>103</v>
      </c>
      <c r="E24" s="31" t="s">
        <v>109</v>
      </c>
      <c r="F24" s="31" t="s">
        <v>119</v>
      </c>
      <c r="G24" s="30" t="s">
        <v>120</v>
      </c>
      <c r="H24" s="30" t="s">
        <v>36</v>
      </c>
      <c r="I24" s="31" t="s">
        <v>109</v>
      </c>
      <c r="J24" s="30" t="s">
        <v>38</v>
      </c>
      <c r="K24" s="29">
        <v>0</v>
      </c>
      <c r="L24" s="29">
        <v>0</v>
      </c>
      <c r="M24" s="29">
        <v>674627</v>
      </c>
      <c r="N24" s="29">
        <v>-674627</v>
      </c>
      <c r="O24" s="29">
        <v>0</v>
      </c>
      <c r="P24" s="29">
        <v>0</v>
      </c>
      <c r="Q24" s="29">
        <v>0</v>
      </c>
      <c r="R24" s="29">
        <v>61326</v>
      </c>
      <c r="S24" s="29">
        <v>-61326</v>
      </c>
      <c r="T24" s="29">
        <v>0</v>
      </c>
      <c r="U24" s="29">
        <v>0</v>
      </c>
    </row>
    <row r="25" spans="1:21" x14ac:dyDescent="0.35">
      <c r="A25" s="30" t="s">
        <v>100</v>
      </c>
      <c r="B25" s="30" t="s">
        <v>121</v>
      </c>
      <c r="C25" s="30" t="s">
        <v>122</v>
      </c>
      <c r="D25" s="30" t="s">
        <v>103</v>
      </c>
      <c r="E25" s="31" t="s">
        <v>123</v>
      </c>
      <c r="F25" s="31" t="s">
        <v>124</v>
      </c>
      <c r="G25" s="30" t="s">
        <v>125</v>
      </c>
      <c r="H25" s="30" t="s">
        <v>126</v>
      </c>
      <c r="I25" s="31" t="s">
        <v>123</v>
      </c>
      <c r="J25" s="30" t="s">
        <v>38</v>
      </c>
      <c r="K25" s="29">
        <v>306859</v>
      </c>
      <c r="L25" s="29">
        <v>168772</v>
      </c>
      <c r="M25" s="29">
        <v>167815</v>
      </c>
      <c r="N25" s="29">
        <v>957</v>
      </c>
      <c r="O25" s="29">
        <v>957</v>
      </c>
      <c r="P25" s="29">
        <v>101715</v>
      </c>
      <c r="Q25" s="29">
        <v>46789</v>
      </c>
      <c r="R25" s="29">
        <v>39479</v>
      </c>
      <c r="S25" s="29">
        <v>7310</v>
      </c>
      <c r="T25" s="29">
        <v>7310</v>
      </c>
      <c r="U25" s="29">
        <v>8267</v>
      </c>
    </row>
    <row r="26" spans="1:21" x14ac:dyDescent="0.35">
      <c r="A26" s="30" t="s">
        <v>127</v>
      </c>
      <c r="B26" s="30" t="s">
        <v>128</v>
      </c>
      <c r="C26" s="30" t="s">
        <v>129</v>
      </c>
      <c r="D26" s="30" t="s">
        <v>130</v>
      </c>
      <c r="E26" s="31" t="s">
        <v>131</v>
      </c>
      <c r="F26" s="31" t="s">
        <v>132</v>
      </c>
      <c r="G26" s="30" t="s">
        <v>133</v>
      </c>
      <c r="H26" s="30" t="s">
        <v>36</v>
      </c>
      <c r="I26" s="31" t="s">
        <v>131</v>
      </c>
      <c r="J26" s="30" t="s">
        <v>38</v>
      </c>
      <c r="K26" s="29">
        <v>173926</v>
      </c>
      <c r="L26" s="29">
        <v>95659</v>
      </c>
      <c r="M26" s="29">
        <v>109896</v>
      </c>
      <c r="N26" s="29">
        <v>-14237</v>
      </c>
      <c r="O26" s="29">
        <v>0</v>
      </c>
      <c r="P26" s="29">
        <v>944756</v>
      </c>
      <c r="Q26" s="29">
        <v>434588</v>
      </c>
      <c r="R26" s="29">
        <v>314892</v>
      </c>
      <c r="S26" s="29">
        <v>119696</v>
      </c>
      <c r="T26" s="29">
        <v>119696</v>
      </c>
      <c r="U26" s="29">
        <v>119696</v>
      </c>
    </row>
    <row r="27" spans="1:21" x14ac:dyDescent="0.35">
      <c r="A27" s="30" t="s">
        <v>134</v>
      </c>
      <c r="B27" s="30" t="s">
        <v>135</v>
      </c>
      <c r="C27" s="30" t="s">
        <v>136</v>
      </c>
      <c r="D27" s="30" t="s">
        <v>137</v>
      </c>
      <c r="E27" s="31" t="s">
        <v>138</v>
      </c>
      <c r="F27" s="31" t="s">
        <v>139</v>
      </c>
      <c r="G27" s="30" t="s">
        <v>140</v>
      </c>
      <c r="H27" s="30" t="s">
        <v>36</v>
      </c>
      <c r="I27" s="31" t="s">
        <v>138</v>
      </c>
      <c r="J27" s="30" t="s">
        <v>38</v>
      </c>
      <c r="K27" s="29">
        <v>760435</v>
      </c>
      <c r="L27" s="29">
        <v>418239</v>
      </c>
      <c r="M27" s="29">
        <v>452114</v>
      </c>
      <c r="N27" s="29">
        <v>-33875</v>
      </c>
      <c r="O27" s="29">
        <v>0</v>
      </c>
      <c r="P27" s="29">
        <v>239731</v>
      </c>
      <c r="Q27" s="29">
        <v>110276</v>
      </c>
      <c r="R27" s="29">
        <v>90409</v>
      </c>
      <c r="S27" s="29">
        <v>19867</v>
      </c>
      <c r="T27" s="29">
        <v>19867</v>
      </c>
      <c r="U27" s="29">
        <v>19867</v>
      </c>
    </row>
    <row r="28" spans="1:21" x14ac:dyDescent="0.35">
      <c r="A28" s="30" t="s">
        <v>141</v>
      </c>
      <c r="B28" s="30" t="s">
        <v>142</v>
      </c>
      <c r="C28" s="30" t="s">
        <v>143</v>
      </c>
      <c r="D28" s="30" t="s">
        <v>144</v>
      </c>
      <c r="E28" s="31" t="s">
        <v>145</v>
      </c>
      <c r="F28" s="31" t="s">
        <v>146</v>
      </c>
      <c r="G28" s="30" t="s">
        <v>147</v>
      </c>
      <c r="H28" s="30" t="s">
        <v>126</v>
      </c>
      <c r="I28" s="31" t="s">
        <v>145</v>
      </c>
      <c r="J28" s="30" t="s">
        <v>38</v>
      </c>
      <c r="K28" s="29">
        <v>202805</v>
      </c>
      <c r="L28" s="29">
        <v>111543</v>
      </c>
      <c r="M28" s="29">
        <v>75531</v>
      </c>
      <c r="N28" s="29">
        <v>36012</v>
      </c>
      <c r="O28" s="29">
        <v>36012</v>
      </c>
      <c r="P28" s="29">
        <v>62598</v>
      </c>
      <c r="Q28" s="29">
        <v>28795</v>
      </c>
      <c r="R28" s="29">
        <v>18034</v>
      </c>
      <c r="S28" s="29">
        <v>10761</v>
      </c>
      <c r="T28" s="29">
        <v>10761</v>
      </c>
      <c r="U28" s="29">
        <v>46773</v>
      </c>
    </row>
    <row r="29" spans="1:21" x14ac:dyDescent="0.35">
      <c r="A29" s="30" t="s">
        <v>148</v>
      </c>
      <c r="B29" s="30" t="s">
        <v>149</v>
      </c>
      <c r="C29" s="30" t="s">
        <v>150</v>
      </c>
      <c r="D29" s="30" t="s">
        <v>151</v>
      </c>
      <c r="E29" s="31" t="s">
        <v>152</v>
      </c>
      <c r="F29" s="31" t="s">
        <v>153</v>
      </c>
      <c r="G29" s="30" t="s">
        <v>154</v>
      </c>
      <c r="H29" s="30" t="s">
        <v>126</v>
      </c>
      <c r="I29" s="31" t="s">
        <v>79</v>
      </c>
      <c r="J29" s="30" t="s">
        <v>38</v>
      </c>
      <c r="K29" s="29">
        <v>185177</v>
      </c>
      <c r="L29" s="29">
        <v>101847</v>
      </c>
      <c r="M29" s="29">
        <v>76898</v>
      </c>
      <c r="N29" s="29">
        <v>24949</v>
      </c>
      <c r="O29" s="29">
        <v>24949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24949</v>
      </c>
    </row>
    <row r="30" spans="1:21" x14ac:dyDescent="0.35">
      <c r="A30" s="34" t="s">
        <v>10</v>
      </c>
      <c r="B30" s="35"/>
      <c r="C30" s="35"/>
      <c r="D30" s="36"/>
      <c r="E30" s="37"/>
      <c r="F30" s="38"/>
      <c r="G30" s="35"/>
      <c r="H30" s="35"/>
      <c r="I30" s="34"/>
      <c r="J30" s="39"/>
      <c r="K30" s="40">
        <f>SUBTOTAL(109,Table1[(A)
Estimated
Total 2020–21 
Charter School LCFF State Aid])</f>
        <v>9290790</v>
      </c>
      <c r="L30" s="40">
        <f>SUBTOTAL(109,Table1[(B)
Estimated
Charter School LCFF State Aid
= (A) x .55])</f>
        <v>5109933</v>
      </c>
      <c r="M30" s="40">
        <f>SUBTOTAL(109,Table1[(C)
Prior Payments
(September 2020)])</f>
        <v>5314717</v>
      </c>
      <c r="N30" s="40">
        <f>SUBTOTAL(109,Table1[(D)
Estimated Charter School LCFF State Aid Net of Prior Payments
= (B) - (C)])</f>
        <v>-204784</v>
      </c>
      <c r="O30" s="40">
        <f>SUBTOTAL(109,Table1[(E)
Adjusted Charter School LCFF State Aid
= Greater of (D) or 0])</f>
        <v>821396</v>
      </c>
      <c r="P30" s="40">
        <f>SUBTOTAL(109,Table1[(F)
Estimated 2020–21 In-lieu of Property Taxes])</f>
        <v>6799110</v>
      </c>
      <c r="Q30" s="40">
        <f>SUBTOTAL(109,Table1[(G)
Estimated
In-lieu of 
Property Taxes
= (F) x .46])</f>
        <v>3127591</v>
      </c>
      <c r="R30" s="40">
        <f>SUBTOTAL(109,Table1[(H)
Prior Payment of In-lieu of Property Taxes
(September 2020)])</f>
        <v>2274611</v>
      </c>
      <c r="S30" s="40">
        <f>SUBTOTAL(109,Table1[(I)
Estimated In-lieu of Property Taxes Net of Prior Payments
= (G) - (H)])</f>
        <v>852980</v>
      </c>
      <c r="T30" s="40">
        <f>SUBTOTAL(109,Table1[(J)
Adjusted In-lieu of Property Taxes
= Greater of (I) or 0])</f>
        <v>955890</v>
      </c>
      <c r="U30" s="41">
        <f>SUBTOTAL(109,Table1[(K)
Apportionment
Total
= (E) + (J)])</f>
        <v>1777286</v>
      </c>
    </row>
    <row r="31" spans="1:21" x14ac:dyDescent="0.35">
      <c r="A31" s="17" t="s">
        <v>11</v>
      </c>
    </row>
    <row r="32" spans="1:21" x14ac:dyDescent="0.35">
      <c r="A32" s="18" t="s">
        <v>0</v>
      </c>
    </row>
    <row r="33" spans="1:1" x14ac:dyDescent="0.35">
      <c r="A33" s="18" t="s">
        <v>12</v>
      </c>
    </row>
    <row r="34" spans="1:1" x14ac:dyDescent="0.35">
      <c r="A34" s="19" t="s">
        <v>26</v>
      </c>
    </row>
  </sheetData>
  <printOptions horizontalCentered="1"/>
  <pageMargins left="0.25" right="0.25" top="0.75" bottom="0.75" header="0.3" footer="0.3"/>
  <pageSetup paperSize="5" scale="38" fitToHeight="0" orientation="landscape" r:id="rId1"/>
  <headerFooter>
    <oddFooter>&amp;C&amp;"Arial,Regular"&amp;12Page &amp;P of &amp;N</oddFooter>
  </headerFooter>
  <ignoredErrors>
    <ignoredError sqref="G7 A8:U23 A25:U27 A24:J24 M24 R24 A29:U29 A28:G28 I28:U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20-21 CS Adv</vt:lpstr>
      <vt:lpstr>'Summary 20-21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Sp Advance Payment Schedule by LEA and County - Principal Apportionment (CA Dept of Education)</dc:title>
  <dc:subject>Summary of the fiscal year (FY) 2020–21 Second Special Advance Apportionment for Charter Schools (CS Adv).</dc:subject>
  <dc:creator/>
  <cp:lastModifiedBy/>
  <dcterms:created xsi:type="dcterms:W3CDTF">2023-11-07T18:17:08Z</dcterms:created>
  <dcterms:modified xsi:type="dcterms:W3CDTF">2023-11-07T18:32:32Z</dcterms:modified>
</cp:coreProperties>
</file>