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A35CF62-5DB2-4CD3-A13F-4CCB5ECCE834}" xr6:coauthVersionLast="47" xr6:coauthVersionMax="47" xr10:uidLastSave="{00000000-0000-0000-0000-000000000000}"/>
  <bookViews>
    <workbookView xWindow="28690" yWindow="1770" windowWidth="29020" windowHeight="15820" xr2:uid="{00000000-000D-0000-FFFF-FFFF00000000}"/>
  </bookViews>
  <sheets>
    <sheet name="Summary 25-26 CS Adv" sheetId="2" r:id="rId1"/>
  </sheets>
  <definedNames>
    <definedName name="_xlnm._FilterDatabase" localSheetId="0" hidden="1">'Summary 25-26 CS Adv'!$A$6:$W$28</definedName>
    <definedName name="_xlnm.Print_Titles" localSheetId="0">'Summary 25-26 CS Adv'!$1:$6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2" l="1"/>
  <c r="L51" i="2"/>
  <c r="M51" i="2"/>
  <c r="N51" i="2"/>
  <c r="O51" i="2"/>
  <c r="P51" i="2"/>
  <c r="Q51" i="2"/>
  <c r="R51" i="2"/>
  <c r="S51" i="2"/>
  <c r="T51" i="2"/>
  <c r="U51" i="2"/>
</calcChain>
</file>

<file path=xl/sharedStrings.xml><?xml version="1.0" encoding="utf-8"?>
<sst xmlns="http://schemas.openxmlformats.org/spreadsheetml/2006/main" count="427" uniqueCount="236">
  <si>
    <t>California Department of Education</t>
  </si>
  <si>
    <t xml:space="preserve">County Code </t>
  </si>
  <si>
    <t>District Code</t>
  </si>
  <si>
    <t>School Code</t>
  </si>
  <si>
    <t>County Name</t>
  </si>
  <si>
    <t>Charter Authorizer</t>
  </si>
  <si>
    <t>Charter Name</t>
  </si>
  <si>
    <t>Charter Number</t>
  </si>
  <si>
    <t>Fund Type</t>
  </si>
  <si>
    <t>Prepared by:</t>
  </si>
  <si>
    <t>School Fiscal Services Division</t>
  </si>
  <si>
    <t>Charter School Special Advance Apportionment Summary</t>
  </si>
  <si>
    <t>Charter School Apportionment Category</t>
  </si>
  <si>
    <t>(E)
Adjusted Charter School LCFF State Aid
= Greater of (D) or 0</t>
  </si>
  <si>
    <t>(I)
Estimated In-lieu of Property Taxes Net of Prior Payments
= (G) - (H)</t>
  </si>
  <si>
    <t>(J)
Adjusted In-lieu of Property Taxes
= Greater of (I) or 0</t>
  </si>
  <si>
    <t>(D)
Estimated Charter School LCFF State Aid Net of Prior Payments
= (B) - (C)</t>
  </si>
  <si>
    <t>(B)
Estimated Charter School LCFF State Aid
= (A) x .55</t>
  </si>
  <si>
    <t>(G)
Estimated In-lieu of Property Taxes
= (F) x .46</t>
  </si>
  <si>
    <t>(K)
Apportionment Total
= (E) + (J)</t>
  </si>
  <si>
    <t>TOTAL</t>
  </si>
  <si>
    <t>04</t>
  </si>
  <si>
    <t>Butte</t>
  </si>
  <si>
    <t>0140186</t>
  </si>
  <si>
    <t>Fresno</t>
  </si>
  <si>
    <t>0140764</t>
  </si>
  <si>
    <t>0141382</t>
  </si>
  <si>
    <t>Lake</t>
  </si>
  <si>
    <t>Los Angeles</t>
  </si>
  <si>
    <t>0140962</t>
  </si>
  <si>
    <t>0139832</t>
  </si>
  <si>
    <t>0140004</t>
  </si>
  <si>
    <t>0140749</t>
  </si>
  <si>
    <t>0137893</t>
  </si>
  <si>
    <t>Orange</t>
  </si>
  <si>
    <t>0142224</t>
  </si>
  <si>
    <t>0142232</t>
  </si>
  <si>
    <t>0142091</t>
  </si>
  <si>
    <t>Sacramento</t>
  </si>
  <si>
    <t>San Bernardino</t>
  </si>
  <si>
    <t>0139394</t>
  </si>
  <si>
    <t>San Diego</t>
  </si>
  <si>
    <t>0139865</t>
  </si>
  <si>
    <t>San Joaquin</t>
  </si>
  <si>
    <t>0139907</t>
  </si>
  <si>
    <t>0139923</t>
  </si>
  <si>
    <t>0140616</t>
  </si>
  <si>
    <t>0141242</t>
  </si>
  <si>
    <t>Fresno Co. Office of Education</t>
  </si>
  <si>
    <t>Clovis Global Academy</t>
  </si>
  <si>
    <t>Fresno Unified</t>
  </si>
  <si>
    <t>Golden Charter Academy</t>
  </si>
  <si>
    <t>Kelseyville Unified</t>
  </si>
  <si>
    <t>Shade Canyon</t>
  </si>
  <si>
    <t>Los Angeles Co. Office of Education</t>
  </si>
  <si>
    <t>The SEED School of Los Angeles County</t>
  </si>
  <si>
    <t>Los Angeles Unified</t>
  </si>
  <si>
    <t>Citizens of the World Charter School West Valley</t>
  </si>
  <si>
    <t>El Rio Community</t>
  </si>
  <si>
    <t>Citizens of the World Charter School East Valley</t>
  </si>
  <si>
    <t>Compton Unified</t>
  </si>
  <si>
    <t>KIPP Compton Community School</t>
  </si>
  <si>
    <t>Orange Co. Office of Education</t>
  </si>
  <si>
    <t>California Republic Leadership Academy Capistrano</t>
  </si>
  <si>
    <t>Capistrano Unified</t>
  </si>
  <si>
    <t>Irvine Unified</t>
  </si>
  <si>
    <t>Irvine Chinese Immersion Academy</t>
  </si>
  <si>
    <t>Sacramento Co. Office of Education</t>
  </si>
  <si>
    <t>Capital College and Career Academy</t>
  </si>
  <si>
    <t>San Bernardino Co. Office of Education</t>
  </si>
  <si>
    <t>Cajon Valley Union</t>
  </si>
  <si>
    <t>Kidinnu Academy</t>
  </si>
  <si>
    <t>Stockton Unified</t>
  </si>
  <si>
    <t>Aspire Stockton 6-12 Secondary Academy</t>
  </si>
  <si>
    <t>Voices College Bound Language Academy at Stockton</t>
  </si>
  <si>
    <t>Aspire Arts &amp; Sciences Academy</t>
  </si>
  <si>
    <t>KIPP Stockton</t>
  </si>
  <si>
    <t>Banta Unified</t>
  </si>
  <si>
    <t>River Islands High</t>
  </si>
  <si>
    <t>D</t>
  </si>
  <si>
    <t>L</t>
  </si>
  <si>
    <t>Clovis Unified</t>
  </si>
  <si>
    <t>*</t>
  </si>
  <si>
    <t>Grade Level Expansion</t>
  </si>
  <si>
    <t>Newly Operational</t>
  </si>
  <si>
    <r>
      <t xml:space="preserve">"Newly Operational"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Section 47652(a); "Grade Level Expansion"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Section 47652(b).</t>
    </r>
  </si>
  <si>
    <r>
      <t xml:space="preserve">Legend: CS = Charter School, Adv = Advance, LCFF = Local Control Funding Formula; D = Direct Funded; L = Locally Funded; In-lieu of Property Taxes = funds due from sponsoring school district(s) to charter schools pursuant to </t>
    </r>
    <r>
      <rPr>
        <i/>
        <sz val="12"/>
        <color indexed="8"/>
        <rFont val="Arial"/>
        <family val="2"/>
      </rPr>
      <t>Education Code (EC)</t>
    </r>
    <r>
      <rPr>
        <sz val="12"/>
        <color rgb="FF000000"/>
        <rFont val="Arial"/>
        <family val="2"/>
      </rPr>
      <t xml:space="preserve"> sections </t>
    </r>
    <r>
      <rPr>
        <sz val="12"/>
        <color indexed="8"/>
        <rFont val="Arial"/>
        <family val="2"/>
      </rPr>
      <t>47632 and 47635.</t>
    </r>
  </si>
  <si>
    <t xml:space="preserve">*See In-lieu of Taxes for Countywide, County Program, and SBE Approved Charter Schools Excel file for information about In-lieu of Property Taxes by district of residence. </t>
  </si>
  <si>
    <t>0142505</t>
  </si>
  <si>
    <t>Kern</t>
  </si>
  <si>
    <t>Kern Co. Office of Education</t>
  </si>
  <si>
    <t>Central Academy of Arts and Technology</t>
  </si>
  <si>
    <t>Bakersfield City</t>
  </si>
  <si>
    <t>0156364</t>
  </si>
  <si>
    <t>Grow Public Schools</t>
  </si>
  <si>
    <t>0164780</t>
  </si>
  <si>
    <t>0139964</t>
  </si>
  <si>
    <t>Orange County Classical Academy</t>
  </si>
  <si>
    <t>0142570</t>
  </si>
  <si>
    <t>California Republic Leadership Academy Yorba Linda</t>
  </si>
  <si>
    <t>Placentia-Yorba Linda Unified</t>
  </si>
  <si>
    <t>0139428</t>
  </si>
  <si>
    <t>Riverside</t>
  </si>
  <si>
    <t>Riverside Co. Office of Education</t>
  </si>
  <si>
    <t>Garvey/Allen Visual &amp; Performing Arts Academy for STEM</t>
  </si>
  <si>
    <t>Moreno Valley Unified</t>
  </si>
  <si>
    <t>0138909</t>
  </si>
  <si>
    <t>Santa Cruz</t>
  </si>
  <si>
    <t>State Board of Education</t>
  </si>
  <si>
    <t>Watsonville Prep</t>
  </si>
  <si>
    <t>0142554</t>
  </si>
  <si>
    <t>Sonoma</t>
  </si>
  <si>
    <t>Petaluma Joint Union High</t>
  </si>
  <si>
    <t>Dual Language Immersion Academy Charter School</t>
  </si>
  <si>
    <t>0117242</t>
  </si>
  <si>
    <t>Yuba</t>
  </si>
  <si>
    <t>Yuba Co. Office of Education</t>
  </si>
  <si>
    <t>Yuba Environmental Science Charter Academy</t>
  </si>
  <si>
    <t>0990</t>
  </si>
  <si>
    <t>Marysville Joint Unified</t>
  </si>
  <si>
    <t>Sponsoring School District
[EC 47632(i)]</t>
  </si>
  <si>
    <t>2025–26 Second Special Advance Apportionment for Charter Schools</t>
  </si>
  <si>
    <t>December 2025</t>
  </si>
  <si>
    <t>0141085</t>
  </si>
  <si>
    <t>Butte Co. Office of Education</t>
  </si>
  <si>
    <t>Achieve Charter School</t>
  </si>
  <si>
    <t>2164</t>
  </si>
  <si>
    <t>6002950</t>
  </si>
  <si>
    <t>Biggs Unified</t>
  </si>
  <si>
    <t>Richvale Charter Academy</t>
  </si>
  <si>
    <t>2156</t>
  </si>
  <si>
    <t>10</t>
  </si>
  <si>
    <t>2101</t>
  </si>
  <si>
    <t>2113</t>
  </si>
  <si>
    <t>15</t>
  </si>
  <si>
    <t>2142</t>
  </si>
  <si>
    <t>2149</t>
  </si>
  <si>
    <t>17</t>
  </si>
  <si>
    <t>2125</t>
  </si>
  <si>
    <t>19</t>
  </si>
  <si>
    <t>2108</t>
  </si>
  <si>
    <t>2082</t>
  </si>
  <si>
    <t>2080</t>
  </si>
  <si>
    <t>2081</t>
  </si>
  <si>
    <t>Ednovate - Encore Arts and Media College Prep</t>
  </si>
  <si>
    <t>2086</t>
  </si>
  <si>
    <t>1996</t>
  </si>
  <si>
    <t>30</t>
  </si>
  <si>
    <t>2127</t>
  </si>
  <si>
    <t>2138</t>
  </si>
  <si>
    <t>2147</t>
  </si>
  <si>
    <t>0165217</t>
  </si>
  <si>
    <t>Magnolia Science Academy - Orange County</t>
  </si>
  <si>
    <t>2154</t>
  </si>
  <si>
    <t>0165225</t>
  </si>
  <si>
    <t>Orange Springs Charter</t>
  </si>
  <si>
    <t>2158</t>
  </si>
  <si>
    <t>0165266</t>
  </si>
  <si>
    <t>Sycamore Creek Community Charter School II</t>
  </si>
  <si>
    <t>2155</t>
  </si>
  <si>
    <t>0165357</t>
  </si>
  <si>
    <t>Orange County Academy of Sciences and Arts III</t>
  </si>
  <si>
    <t>2151</t>
  </si>
  <si>
    <t>2140</t>
  </si>
  <si>
    <t>33</t>
  </si>
  <si>
    <t>2058</t>
  </si>
  <si>
    <t>0162586</t>
  </si>
  <si>
    <t>Scholarship Prep - Riverside County</t>
  </si>
  <si>
    <t>2131</t>
  </si>
  <si>
    <t>0162792</t>
  </si>
  <si>
    <t>Vista Lago Global Academy</t>
  </si>
  <si>
    <t>2152</t>
  </si>
  <si>
    <t>Lake Elsinore Unified</t>
  </si>
  <si>
    <t>0165449</t>
  </si>
  <si>
    <t>Altus Schools Coachella Valley</t>
  </si>
  <si>
    <t>2166</t>
  </si>
  <si>
    <t>Desert Sands Unified</t>
  </si>
  <si>
    <t>0126128</t>
  </si>
  <si>
    <t>Riverside Unified</t>
  </si>
  <si>
    <t>REACH Leadership STEAM Academy</t>
  </si>
  <si>
    <t>1409</t>
  </si>
  <si>
    <t>34</t>
  </si>
  <si>
    <t>2133</t>
  </si>
  <si>
    <t>35</t>
  </si>
  <si>
    <t>0142489</t>
  </si>
  <si>
    <t>San Benito</t>
  </si>
  <si>
    <t>San Benito Co. Office of Education</t>
  </si>
  <si>
    <t>Polytechnic Academy</t>
  </si>
  <si>
    <t>2145</t>
  </si>
  <si>
    <t>36</t>
  </si>
  <si>
    <t>0165258</t>
  </si>
  <si>
    <t>Scholarship Prep - San Bernardino</t>
  </si>
  <si>
    <t>2159</t>
  </si>
  <si>
    <t>0118059</t>
  </si>
  <si>
    <t>Hesperia Unified</t>
  </si>
  <si>
    <t>LaVerne Elementary Preparatory Academy</t>
  </si>
  <si>
    <t>1034</t>
  </si>
  <si>
    <t>37</t>
  </si>
  <si>
    <t>2054</t>
  </si>
  <si>
    <t>6040190</t>
  </si>
  <si>
    <t>San Diego Unified</t>
  </si>
  <si>
    <t>King-Chavez Primary Academy</t>
  </si>
  <si>
    <t>0705</t>
  </si>
  <si>
    <t>39</t>
  </si>
  <si>
    <t>0142539</t>
  </si>
  <si>
    <t>San Joaquin Co. Office of Education</t>
  </si>
  <si>
    <t>Unbound Stockton Community School</t>
  </si>
  <si>
    <t>2144</t>
  </si>
  <si>
    <t>2064</t>
  </si>
  <si>
    <t>2077</t>
  </si>
  <si>
    <t>2063</t>
  </si>
  <si>
    <t>2109</t>
  </si>
  <si>
    <t>2122</t>
  </si>
  <si>
    <t>42</t>
  </si>
  <si>
    <t>0116921</t>
  </si>
  <si>
    <t>Santa Barbara</t>
  </si>
  <si>
    <t>Lompoc Unified</t>
  </si>
  <si>
    <t>Manzanita Public Charter</t>
  </si>
  <si>
    <t>0973</t>
  </si>
  <si>
    <t>44</t>
  </si>
  <si>
    <t>2032</t>
  </si>
  <si>
    <t>49</t>
  </si>
  <si>
    <t>6098248</t>
  </si>
  <si>
    <t>Bennett Valley Union Elementary</t>
  </si>
  <si>
    <t>Bennett Valley Charter</t>
  </si>
  <si>
    <t>2163</t>
  </si>
  <si>
    <t>0165241</t>
  </si>
  <si>
    <t>Petaluma City Elementary</t>
  </si>
  <si>
    <t>Valley Vista Public Waldorf</t>
  </si>
  <si>
    <t>2160</t>
  </si>
  <si>
    <t>2136</t>
  </si>
  <si>
    <t>58</t>
  </si>
  <si>
    <t>(H)
Prior Payment of In-lieu of Property Taxes
(September 2025)</t>
  </si>
  <si>
    <t>(C)
Prior Payments
(September 2025)</t>
  </si>
  <si>
    <t>(A)
Estimated Total 2025–26 Charter School LCFF State Aid</t>
  </si>
  <si>
    <t>(F)
Estimated 2025–26 In-lieu of Property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</si>
</sst>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0" fillId="0" borderId="2" applyNumberFormat="0" applyFill="0" applyAlignment="0" applyProtection="0"/>
  </cellStyleXfs>
  <cellXfs count="40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Fill="1" applyBorder="1" applyAlignment="1"/>
    <xf numFmtId="0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1" applyFill="1" applyAlignment="1">
      <alignment vertical="center"/>
    </xf>
    <xf numFmtId="0" fontId="5" fillId="0" borderId="0" xfId="0" applyFont="1" applyBorder="1" applyAlignment="1"/>
    <xf numFmtId="0" fontId="7" fillId="2" borderId="1" xfId="8">
      <alignment horizontal="center" wrapText="1"/>
    </xf>
    <xf numFmtId="0" fontId="7" fillId="2" borderId="1" xfId="8" applyNumberFormat="1">
      <alignment horizontal="center" wrapText="1"/>
    </xf>
    <xf numFmtId="164" fontId="7" fillId="2" borderId="1" xfId="8" applyNumberFormat="1">
      <alignment horizontal="center" wrapText="1"/>
    </xf>
    <xf numFmtId="3" fontId="7" fillId="2" borderId="1" xfId="8" applyNumberFormat="1">
      <alignment horizontal="center" wrapText="1"/>
    </xf>
    <xf numFmtId="0" fontId="0" fillId="0" borderId="0" xfId="0" applyAlignment="1">
      <alignment horizontal="left" wrapText="1"/>
    </xf>
    <xf numFmtId="42" fontId="0" fillId="0" borderId="0" xfId="0" applyNumberFormat="1" applyAlignment="1">
      <alignment horizontal="right" wrapText="1"/>
    </xf>
    <xf numFmtId="41" fontId="0" fillId="0" borderId="0" xfId="0" applyNumberFormat="1" applyAlignment="1">
      <alignment horizontal="right" wrapText="1"/>
    </xf>
    <xf numFmtId="0" fontId="2" fillId="0" borderId="0" xfId="9" applyNumberFormat="1" applyBorder="1" applyAlignment="1">
      <alignment horizontal="left" wrapText="1"/>
    </xf>
    <xf numFmtId="0" fontId="2" fillId="0" borderId="0" xfId="9" applyNumberFormat="1" applyBorder="1" applyAlignment="1">
      <alignment horizontal="center"/>
    </xf>
    <xf numFmtId="0" fontId="2" fillId="0" borderId="0" xfId="9" applyNumberFormat="1" applyBorder="1"/>
    <xf numFmtId="0" fontId="2" fillId="0" borderId="0" xfId="9" applyBorder="1" applyAlignment="1">
      <alignment wrapText="1"/>
    </xf>
    <xf numFmtId="0" fontId="2" fillId="0" borderId="0" xfId="9" applyNumberFormat="1" applyBorder="1" applyAlignment="1">
      <alignment horizontal="right" wrapText="1"/>
    </xf>
    <xf numFmtId="0" fontId="2" fillId="0" borderId="0" xfId="9" applyNumberFormat="1" applyBorder="1" applyAlignment="1">
      <alignment horizontal="right"/>
    </xf>
    <xf numFmtId="42" fontId="2" fillId="0" borderId="0" xfId="9" applyNumberFormat="1" applyBorder="1" applyAlignment="1">
      <alignment horizontal="right" wrapText="1"/>
    </xf>
  </cellXfs>
  <cellStyles count="12">
    <cellStyle name="Comma 2" xfId="3" xr:uid="{FF41A29C-55BF-4586-8282-03DDD7201396}"/>
    <cellStyle name="Currency 2" xfId="4" xr:uid="{CE6DB0A1-E8CB-462B-B595-AE2FF14271BD}"/>
    <cellStyle name="Heading 1" xfId="1" builtinId="16" customBuiltin="1"/>
    <cellStyle name="Heading 2" xfId="2" builtinId="17" customBuiltin="1"/>
    <cellStyle name="Normal" xfId="0" builtinId="0" customBuiltin="1"/>
    <cellStyle name="Normal 2" xfId="5" xr:uid="{7F50B4CB-BBA6-464B-B7A0-E84B3D8AA63C}"/>
    <cellStyle name="Normal 3" xfId="6" xr:uid="{6689F2B0-FDE2-4C53-B946-EDE4353A8EEF}"/>
    <cellStyle name="Normal 4" xfId="7" xr:uid="{CE906007-4770-4C69-9F8F-97042B542930}"/>
    <cellStyle name="PAS Table Header" xfId="8" xr:uid="{68C658B9-7CF3-4284-A29D-81B195ECD743}"/>
    <cellStyle name="Percent 2" xfId="10" xr:uid="{75CB9A23-89F1-40A0-8611-16E0701EAF2C}"/>
    <cellStyle name="Total" xfId="11" builtinId="25" hidden="1"/>
    <cellStyle name="Total" xfId="9" xr:uid="{E5F7F632-3C63-486D-94FE-8D5CE99D7147}"/>
  </cellStyles>
  <dxfs count="49"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numFmt numFmtId="3" formatCode="#,##0"/>
      <border diagonalUp="0" diagonalDown="0">
        <left style="thin">
          <color rgb="FFBFBFBF"/>
        </left>
        <right style="thin">
          <color rgb="FFBFBFBF"/>
        </right>
        <top/>
        <bottom/>
        <vertical style="thin">
          <color rgb="FFBFBFBF"/>
        </vertical>
        <horizontal/>
      </border>
    </dxf>
    <dxf>
      <alignment horizontal="center" vertical="bottom" textRotation="0" wrapText="0" indent="0" justifyLastLine="0" shrinkToFit="0" readingOrder="0"/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48"/>
      <tableStyleElement type="headerRow" dxfId="47"/>
      <tableStyleElement type="totalRow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6:U51" totalsRowCount="1" headerRowDxfId="45" dataDxfId="44" totalsRowDxfId="43" totalsRowBorderDxfId="42" headerRowCellStyle="PAS Table Header" dataCellStyle="Normal" totalsRowCellStyle="Total">
  <tableColumns count="21">
    <tableColumn id="1" xr3:uid="{00000000-0010-0000-0000-000001000000}" name="County Code " totalsRowLabel="TOTAL" dataDxfId="41" totalsRowDxfId="40" dataCellStyle="Normal" totalsRowCellStyle="Total"/>
    <tableColumn id="2" xr3:uid="{00000000-0010-0000-0000-000002000000}" name="District Code" dataDxfId="39" totalsRowDxfId="38" dataCellStyle="Normal" totalsRowCellStyle="Total"/>
    <tableColumn id="3" xr3:uid="{00000000-0010-0000-0000-000003000000}" name="School Code" dataDxfId="37" totalsRowDxfId="36" dataCellStyle="Normal" totalsRowCellStyle="Total"/>
    <tableColumn id="4" xr3:uid="{00000000-0010-0000-0000-000004000000}" name="County Name" dataDxfId="35" totalsRowDxfId="34" dataCellStyle="Normal" totalsRowCellStyle="Total"/>
    <tableColumn id="5" xr3:uid="{00000000-0010-0000-0000-000005000000}" name="Charter Authorizer" dataDxfId="33" totalsRowDxfId="32" dataCellStyle="Normal" totalsRowCellStyle="Total"/>
    <tableColumn id="6" xr3:uid="{00000000-0010-0000-0000-000006000000}" name="Charter Name" dataDxfId="31" totalsRowDxfId="30" dataCellStyle="Normal" totalsRowCellStyle="Total"/>
    <tableColumn id="7" xr3:uid="{00000000-0010-0000-0000-000007000000}" name="Charter Number" dataDxfId="29" totalsRowDxfId="28" dataCellStyle="Normal" totalsRowCellStyle="Total"/>
    <tableColumn id="8" xr3:uid="{00000000-0010-0000-0000-000008000000}" name="Fund Type" dataDxfId="27" totalsRowDxfId="26" dataCellStyle="Normal" totalsRowCellStyle="Total"/>
    <tableColumn id="22" xr3:uid="{00000000-0010-0000-0000-000016000000}" name="Sponsoring School District_x000a_[EC 47632(i)]" dataDxfId="25" totalsRowDxfId="24" dataCellStyle="Normal" totalsRowCellStyle="Total"/>
    <tableColumn id="9" xr3:uid="{00000000-0010-0000-0000-000009000000}" name="Charter School Apportionment Category" dataDxfId="23" totalsRowDxfId="22" dataCellStyle="Normal" totalsRowCellStyle="Total"/>
    <tableColumn id="11" xr3:uid="{00000000-0010-0000-0000-00000B000000}" name="(A)_x000a_Estimated Total 2025–26 Charter School LCFF State Aid" totalsRowFunction="sum" dataDxfId="21" totalsRowDxfId="20" dataCellStyle="Normal" totalsRowCellStyle="Total"/>
    <tableColumn id="12" xr3:uid="{00000000-0010-0000-0000-00000C000000}" name="(B)_x000a_Estimated Charter School LCFF State Aid_x000a_= (A) x .55" totalsRowFunction="sum" dataDxfId="19" totalsRowDxfId="18" dataCellStyle="Normal" totalsRowCellStyle="Total"/>
    <tableColumn id="10" xr3:uid="{C6CDD26A-A120-4A29-BF6A-B8558C5E2760}" name="(C)_x000a_Prior Payments_x000a_(September 2025)" totalsRowFunction="sum" dataDxfId="17" totalsRowDxfId="16" dataCellStyle="Normal" totalsRowCellStyle="Total"/>
    <tableColumn id="13" xr3:uid="{00000000-0010-0000-0000-00000D000000}" name="(D)_x000a_Estimated Charter School LCFF State Aid Net of Prior Payments_x000a_= (B) - (C)" totalsRowFunction="sum" dataDxfId="15" totalsRowDxfId="14" dataCellStyle="Normal" totalsRowCellStyle="Total"/>
    <tableColumn id="17" xr3:uid="{EF8B1C79-45CD-418D-9A22-5E1B512BFC95}" name="(E)_x000a_Adjusted Charter School LCFF State Aid_x000a_= Greater of (D) or 0" totalsRowFunction="sum" dataDxfId="13" totalsRowDxfId="12" dataCellStyle="Normal" totalsRowCellStyle="Total"/>
    <tableColumn id="18" xr3:uid="{38DA9E73-073B-436C-8481-5B72BBA38C5F}" name="(F)_x000a_Estimated 2025–26 In-lieu of Property Taxes" totalsRowFunction="sum" dataDxfId="11" totalsRowDxfId="10" dataCellStyle="Normal" totalsRowCellStyle="Total"/>
    <tableColumn id="14" xr3:uid="{00000000-0010-0000-0000-00000E000000}" name="(G)_x000a_Estimated In-lieu of Property Taxes_x000a_= (F) x .46" totalsRowFunction="sum" dataDxfId="9" totalsRowDxfId="8" dataCellStyle="Normal" totalsRowCellStyle="Total"/>
    <tableColumn id="19" xr3:uid="{A07B8858-6DF2-45D7-AA9C-14925C856852}" name="(H)_x000a_Prior Payment of In-lieu of Property Taxes_x000a_(September 2025)" totalsRowFunction="sum" dataDxfId="7" totalsRowDxfId="6" dataCellStyle="Normal" totalsRowCellStyle="Total"/>
    <tableColumn id="20" xr3:uid="{C0C720C9-6D59-4E63-A395-5B76FEA98D75}" name="(I)_x000a_Estimated In-lieu of Property Taxes Net of Prior Payments_x000a_= (G) - (H)" totalsRowFunction="sum" dataDxfId="5" totalsRowDxfId="4" dataCellStyle="Normal" totalsRowCellStyle="Total"/>
    <tableColumn id="21" xr3:uid="{A4C02617-5754-496E-9636-D0C71276B29D}" name="(J)_x000a_Adjusted In-lieu of Property Taxes_x000a_= Greater of (I) or 0" totalsRowFunction="sum" dataDxfId="3" totalsRowDxfId="2" dataCellStyle="Normal" totalsRowCellStyle="Total"/>
    <tableColumn id="15" xr3:uid="{00000000-0010-0000-0000-00000F000000}" name="(K)_x000a_Apportionment Total_x000a_= (E) + (J)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2025-26 Second Charter School Special Advance Apportionment Summary dat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9.07421875" defaultRowHeight="15.5" x14ac:dyDescent="0.35"/>
  <cols>
    <col min="1" max="1" width="10.69140625" style="6" customWidth="1"/>
    <col min="2" max="3" width="10.69140625" style="16" customWidth="1"/>
    <col min="4" max="4" width="17.07421875" style="6" customWidth="1"/>
    <col min="5" max="5" width="39.3046875" style="4" customWidth="1"/>
    <col min="6" max="6" width="41.84375" style="5" customWidth="1"/>
    <col min="7" max="7" width="10.69140625" style="16" customWidth="1"/>
    <col min="8" max="8" width="7.84375" style="16" customWidth="1"/>
    <col min="9" max="9" width="34.69140625" style="23" customWidth="1"/>
    <col min="10" max="10" width="25.07421875" style="16" customWidth="1"/>
    <col min="11" max="20" width="22.07421875" style="16" customWidth="1"/>
    <col min="21" max="21" width="22.07421875" style="6" customWidth="1"/>
    <col min="22" max="16384" width="9.07421875" style="2"/>
  </cols>
  <sheetData>
    <row r="1" spans="1:23" ht="18" x14ac:dyDescent="0.35">
      <c r="A1" s="24" t="s">
        <v>11</v>
      </c>
      <c r="B1" s="1"/>
      <c r="C1" s="1"/>
      <c r="D1" s="1"/>
      <c r="E1" s="21"/>
      <c r="F1" s="21"/>
      <c r="G1" s="1"/>
      <c r="H1" s="1"/>
      <c r="I1" s="2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35">
      <c r="A2" s="3" t="s">
        <v>121</v>
      </c>
      <c r="B2" s="3"/>
      <c r="C2" s="3"/>
      <c r="D2" s="3"/>
      <c r="E2" s="22"/>
      <c r="F2" s="22"/>
      <c r="G2" s="3"/>
      <c r="H2" s="3"/>
      <c r="I2" s="2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x14ac:dyDescent="0.35">
      <c r="A3" s="7" t="s">
        <v>87</v>
      </c>
      <c r="B3" s="3"/>
      <c r="C3" s="3"/>
      <c r="D3" s="3"/>
      <c r="E3" s="22"/>
      <c r="F3" s="22"/>
      <c r="G3" s="3"/>
      <c r="H3" s="3"/>
      <c r="I3" s="2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15" customFormat="1" x14ac:dyDescent="0.35">
      <c r="A4" s="7" t="s">
        <v>86</v>
      </c>
      <c r="B4" s="7"/>
      <c r="C4" s="7"/>
      <c r="D4" s="7"/>
      <c r="E4" s="8"/>
      <c r="F4" s="9"/>
      <c r="G4" s="10"/>
      <c r="H4" s="11"/>
      <c r="I4" s="9"/>
      <c r="J4" s="11"/>
      <c r="K4" s="12"/>
      <c r="L4" s="12"/>
      <c r="M4" s="12"/>
      <c r="N4" s="12"/>
      <c r="O4" s="12"/>
      <c r="P4" s="12"/>
      <c r="Q4" s="13"/>
      <c r="R4" s="13"/>
      <c r="S4" s="13"/>
      <c r="T4" s="13"/>
      <c r="U4" s="13"/>
      <c r="V4" s="14"/>
      <c r="W4" s="14"/>
    </row>
    <row r="5" spans="1:23" s="15" customFormat="1" x14ac:dyDescent="0.35">
      <c r="A5" s="25" t="s">
        <v>85</v>
      </c>
      <c r="B5" s="7"/>
      <c r="C5" s="7"/>
      <c r="D5" s="7"/>
      <c r="E5" s="8"/>
      <c r="F5" s="9"/>
      <c r="G5" s="10"/>
      <c r="H5" s="11"/>
      <c r="I5" s="9"/>
      <c r="J5" s="11"/>
      <c r="K5" s="12"/>
      <c r="L5" s="12"/>
      <c r="M5" s="12"/>
      <c r="N5" s="12"/>
      <c r="O5" s="12"/>
      <c r="P5" s="12"/>
      <c r="Q5" s="13"/>
      <c r="R5" s="13"/>
      <c r="S5" s="13"/>
      <c r="T5" s="13"/>
      <c r="U5" s="13"/>
      <c r="V5" s="14"/>
      <c r="W5" s="14"/>
    </row>
    <row r="6" spans="1:23" s="20" customFormat="1" ht="77.5" x14ac:dyDescent="0.35">
      <c r="A6" s="26" t="s">
        <v>1</v>
      </c>
      <c r="B6" s="26" t="s">
        <v>2</v>
      </c>
      <c r="C6" s="26" t="s">
        <v>3</v>
      </c>
      <c r="D6" s="26" t="s">
        <v>4</v>
      </c>
      <c r="E6" s="27" t="s">
        <v>5</v>
      </c>
      <c r="F6" s="26" t="s">
        <v>6</v>
      </c>
      <c r="G6" s="26" t="s">
        <v>7</v>
      </c>
      <c r="H6" s="26" t="s">
        <v>8</v>
      </c>
      <c r="I6" s="26" t="s">
        <v>120</v>
      </c>
      <c r="J6" s="26" t="s">
        <v>12</v>
      </c>
      <c r="K6" s="28" t="s">
        <v>234</v>
      </c>
      <c r="L6" s="26" t="s">
        <v>17</v>
      </c>
      <c r="M6" s="26" t="s">
        <v>233</v>
      </c>
      <c r="N6" s="26" t="s">
        <v>16</v>
      </c>
      <c r="O6" s="26" t="s">
        <v>13</v>
      </c>
      <c r="P6" s="26" t="s">
        <v>235</v>
      </c>
      <c r="Q6" s="26" t="s">
        <v>18</v>
      </c>
      <c r="R6" s="26" t="s">
        <v>232</v>
      </c>
      <c r="S6" s="26" t="s">
        <v>14</v>
      </c>
      <c r="T6" s="26" t="s">
        <v>15</v>
      </c>
      <c r="U6" s="29" t="s">
        <v>19</v>
      </c>
    </row>
    <row r="7" spans="1:23" x14ac:dyDescent="0.35">
      <c r="A7" s="30" t="s">
        <v>21</v>
      </c>
      <c r="B7" s="30">
        <v>10041</v>
      </c>
      <c r="C7" s="30" t="s">
        <v>123</v>
      </c>
      <c r="D7" s="30" t="s">
        <v>22</v>
      </c>
      <c r="E7" s="30" t="s">
        <v>124</v>
      </c>
      <c r="F7" s="30" t="s">
        <v>125</v>
      </c>
      <c r="G7" s="30" t="s">
        <v>126</v>
      </c>
      <c r="H7" s="30" t="s">
        <v>79</v>
      </c>
      <c r="I7" s="30" t="s">
        <v>82</v>
      </c>
      <c r="J7" s="30" t="s">
        <v>84</v>
      </c>
      <c r="K7" s="31">
        <v>5217962</v>
      </c>
      <c r="L7" s="31">
        <v>2869879</v>
      </c>
      <c r="M7" s="31">
        <v>0</v>
      </c>
      <c r="N7" s="31">
        <v>2869879</v>
      </c>
      <c r="O7" s="31">
        <v>2869879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2869879</v>
      </c>
    </row>
    <row r="8" spans="1:23" x14ac:dyDescent="0.35">
      <c r="A8" s="30" t="s">
        <v>21</v>
      </c>
      <c r="B8" s="30">
        <v>61408</v>
      </c>
      <c r="C8" s="30" t="s">
        <v>127</v>
      </c>
      <c r="D8" s="30" t="s">
        <v>22</v>
      </c>
      <c r="E8" s="30" t="s">
        <v>128</v>
      </c>
      <c r="F8" s="30" t="s">
        <v>129</v>
      </c>
      <c r="G8" s="30" t="s">
        <v>130</v>
      </c>
      <c r="H8" s="30" t="s">
        <v>80</v>
      </c>
      <c r="I8" s="30" t="s">
        <v>128</v>
      </c>
      <c r="J8" s="30" t="s">
        <v>84</v>
      </c>
      <c r="K8" s="32">
        <v>289257</v>
      </c>
      <c r="L8" s="32">
        <v>159091</v>
      </c>
      <c r="M8" s="32">
        <v>118482</v>
      </c>
      <c r="N8" s="32">
        <v>40609</v>
      </c>
      <c r="O8" s="32">
        <v>40609</v>
      </c>
      <c r="P8" s="32">
        <v>350796</v>
      </c>
      <c r="Q8" s="32">
        <v>161366</v>
      </c>
      <c r="R8" s="32">
        <v>96996</v>
      </c>
      <c r="S8" s="32">
        <v>64370</v>
      </c>
      <c r="T8" s="32">
        <v>64370</v>
      </c>
      <c r="U8" s="32">
        <v>104979</v>
      </c>
    </row>
    <row r="9" spans="1:23" x14ac:dyDescent="0.35">
      <c r="A9" s="30" t="s">
        <v>131</v>
      </c>
      <c r="B9" s="30">
        <v>10108</v>
      </c>
      <c r="C9" s="30" t="s">
        <v>23</v>
      </c>
      <c r="D9" s="30" t="s">
        <v>24</v>
      </c>
      <c r="E9" s="30" t="s">
        <v>48</v>
      </c>
      <c r="F9" s="30" t="s">
        <v>49</v>
      </c>
      <c r="G9" s="30" t="s">
        <v>132</v>
      </c>
      <c r="H9" s="30" t="s">
        <v>79</v>
      </c>
      <c r="I9" s="30" t="s">
        <v>81</v>
      </c>
      <c r="J9" s="30" t="s">
        <v>83</v>
      </c>
      <c r="K9" s="32">
        <v>150576</v>
      </c>
      <c r="L9" s="32">
        <v>82817</v>
      </c>
      <c r="M9" s="32">
        <v>57453</v>
      </c>
      <c r="N9" s="32">
        <v>25364</v>
      </c>
      <c r="O9" s="32">
        <v>25364</v>
      </c>
      <c r="P9" s="32">
        <v>46692</v>
      </c>
      <c r="Q9" s="32">
        <v>21478</v>
      </c>
      <c r="R9" s="32">
        <v>13482</v>
      </c>
      <c r="S9" s="32">
        <v>7996</v>
      </c>
      <c r="T9" s="32">
        <v>7996</v>
      </c>
      <c r="U9" s="32">
        <v>33360</v>
      </c>
    </row>
    <row r="10" spans="1:23" x14ac:dyDescent="0.35">
      <c r="A10" s="30" t="s">
        <v>131</v>
      </c>
      <c r="B10" s="30">
        <v>62166</v>
      </c>
      <c r="C10" s="30" t="s">
        <v>25</v>
      </c>
      <c r="D10" s="30" t="s">
        <v>24</v>
      </c>
      <c r="E10" s="30" t="s">
        <v>50</v>
      </c>
      <c r="F10" s="30" t="s">
        <v>51</v>
      </c>
      <c r="G10" s="30" t="s">
        <v>133</v>
      </c>
      <c r="H10" s="30" t="s">
        <v>79</v>
      </c>
      <c r="I10" s="30" t="s">
        <v>50</v>
      </c>
      <c r="J10" s="30" t="s">
        <v>83</v>
      </c>
      <c r="K10" s="32">
        <v>409591</v>
      </c>
      <c r="L10" s="32">
        <v>225275</v>
      </c>
      <c r="M10" s="32">
        <v>235510</v>
      </c>
      <c r="N10" s="32">
        <v>-10235</v>
      </c>
      <c r="O10" s="32">
        <v>0</v>
      </c>
      <c r="P10" s="32">
        <v>37602</v>
      </c>
      <c r="Q10" s="32">
        <v>17297</v>
      </c>
      <c r="R10" s="32">
        <v>16362</v>
      </c>
      <c r="S10" s="32">
        <v>935</v>
      </c>
      <c r="T10" s="32">
        <v>935</v>
      </c>
      <c r="U10" s="32">
        <v>935</v>
      </c>
    </row>
    <row r="11" spans="1:23" x14ac:dyDescent="0.35">
      <c r="A11" s="30" t="s">
        <v>134</v>
      </c>
      <c r="B11" s="30">
        <v>10157</v>
      </c>
      <c r="C11" s="30" t="s">
        <v>88</v>
      </c>
      <c r="D11" s="30" t="s">
        <v>89</v>
      </c>
      <c r="E11" s="30" t="s">
        <v>90</v>
      </c>
      <c r="F11" s="30" t="s">
        <v>91</v>
      </c>
      <c r="G11" s="30" t="s">
        <v>135</v>
      </c>
      <c r="H11" s="30" t="s">
        <v>79</v>
      </c>
      <c r="I11" s="30" t="s">
        <v>92</v>
      </c>
      <c r="J11" s="30" t="s">
        <v>83</v>
      </c>
      <c r="K11" s="32">
        <v>170727</v>
      </c>
      <c r="L11" s="32">
        <v>93900</v>
      </c>
      <c r="M11" s="32">
        <v>63169</v>
      </c>
      <c r="N11" s="32">
        <v>30731</v>
      </c>
      <c r="O11" s="32">
        <v>30731</v>
      </c>
      <c r="P11" s="32">
        <v>11162</v>
      </c>
      <c r="Q11" s="32">
        <v>5135</v>
      </c>
      <c r="R11" s="32">
        <v>3125</v>
      </c>
      <c r="S11" s="32">
        <v>2010</v>
      </c>
      <c r="T11" s="32">
        <v>2010</v>
      </c>
      <c r="U11" s="32">
        <v>32741</v>
      </c>
    </row>
    <row r="12" spans="1:23" x14ac:dyDescent="0.35">
      <c r="A12" s="30" t="s">
        <v>134</v>
      </c>
      <c r="B12" s="30">
        <v>10157</v>
      </c>
      <c r="C12" s="30" t="s">
        <v>93</v>
      </c>
      <c r="D12" s="30" t="s">
        <v>89</v>
      </c>
      <c r="E12" s="30" t="s">
        <v>90</v>
      </c>
      <c r="F12" s="30" t="s">
        <v>94</v>
      </c>
      <c r="G12" s="30" t="s">
        <v>136</v>
      </c>
      <c r="H12" s="30" t="s">
        <v>79</v>
      </c>
      <c r="I12" s="30" t="s">
        <v>82</v>
      </c>
      <c r="J12" s="30" t="s">
        <v>83</v>
      </c>
      <c r="K12" s="32">
        <v>2368633</v>
      </c>
      <c r="L12" s="32">
        <v>1302748</v>
      </c>
      <c r="M12" s="32">
        <v>877433</v>
      </c>
      <c r="N12" s="32">
        <v>425315</v>
      </c>
      <c r="O12" s="32">
        <v>425315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425315</v>
      </c>
    </row>
    <row r="13" spans="1:23" x14ac:dyDescent="0.35">
      <c r="A13" s="30" t="s">
        <v>137</v>
      </c>
      <c r="B13" s="30">
        <v>64014</v>
      </c>
      <c r="C13" s="30" t="s">
        <v>26</v>
      </c>
      <c r="D13" s="30" t="s">
        <v>27</v>
      </c>
      <c r="E13" s="30" t="s">
        <v>52</v>
      </c>
      <c r="F13" s="30" t="s">
        <v>53</v>
      </c>
      <c r="G13" s="30" t="s">
        <v>138</v>
      </c>
      <c r="H13" s="30" t="s">
        <v>79</v>
      </c>
      <c r="I13" s="30" t="s">
        <v>52</v>
      </c>
      <c r="J13" s="30" t="s">
        <v>83</v>
      </c>
      <c r="K13" s="32">
        <v>64796</v>
      </c>
      <c r="L13" s="32">
        <v>35638</v>
      </c>
      <c r="M13" s="32">
        <v>23975</v>
      </c>
      <c r="N13" s="32">
        <v>11663</v>
      </c>
      <c r="O13" s="32">
        <v>11663</v>
      </c>
      <c r="P13" s="32">
        <v>37443</v>
      </c>
      <c r="Q13" s="32">
        <v>17224</v>
      </c>
      <c r="R13" s="32">
        <v>10484</v>
      </c>
      <c r="S13" s="32">
        <v>6740</v>
      </c>
      <c r="T13" s="32">
        <v>6740</v>
      </c>
      <c r="U13" s="32">
        <v>18403</v>
      </c>
    </row>
    <row r="14" spans="1:23" x14ac:dyDescent="0.35">
      <c r="A14" s="30" t="s">
        <v>139</v>
      </c>
      <c r="B14" s="30">
        <v>10199</v>
      </c>
      <c r="C14" s="30" t="s">
        <v>29</v>
      </c>
      <c r="D14" s="30" t="s">
        <v>28</v>
      </c>
      <c r="E14" s="30" t="s">
        <v>54</v>
      </c>
      <c r="F14" s="30" t="s">
        <v>55</v>
      </c>
      <c r="G14" s="30" t="s">
        <v>140</v>
      </c>
      <c r="H14" s="30" t="s">
        <v>79</v>
      </c>
      <c r="I14" s="30" t="s">
        <v>82</v>
      </c>
      <c r="J14" s="30" t="s">
        <v>83</v>
      </c>
      <c r="K14" s="32">
        <v>661116</v>
      </c>
      <c r="L14" s="32">
        <v>363614</v>
      </c>
      <c r="M14" s="32">
        <v>243641</v>
      </c>
      <c r="N14" s="32">
        <v>119973</v>
      </c>
      <c r="O14" s="32">
        <v>119973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119973</v>
      </c>
    </row>
    <row r="15" spans="1:23" ht="31" x14ac:dyDescent="0.35">
      <c r="A15" s="30" t="s">
        <v>139</v>
      </c>
      <c r="B15" s="30">
        <v>64733</v>
      </c>
      <c r="C15" s="30" t="s">
        <v>30</v>
      </c>
      <c r="D15" s="30" t="s">
        <v>28</v>
      </c>
      <c r="E15" s="30" t="s">
        <v>56</v>
      </c>
      <c r="F15" s="30" t="s">
        <v>57</v>
      </c>
      <c r="G15" s="30" t="s">
        <v>141</v>
      </c>
      <c r="H15" s="30" t="s">
        <v>79</v>
      </c>
      <c r="I15" s="30" t="s">
        <v>56</v>
      </c>
      <c r="J15" s="30" t="s">
        <v>83</v>
      </c>
      <c r="K15" s="32">
        <v>116433</v>
      </c>
      <c r="L15" s="32">
        <v>64038</v>
      </c>
      <c r="M15" s="32">
        <v>0</v>
      </c>
      <c r="N15" s="32">
        <v>64038</v>
      </c>
      <c r="O15" s="32">
        <v>64038</v>
      </c>
      <c r="P15" s="32">
        <v>70043</v>
      </c>
      <c r="Q15" s="32">
        <v>32220</v>
      </c>
      <c r="R15" s="32">
        <v>0</v>
      </c>
      <c r="S15" s="32">
        <v>32220</v>
      </c>
      <c r="T15" s="32">
        <v>32220</v>
      </c>
      <c r="U15" s="32">
        <v>96258</v>
      </c>
    </row>
    <row r="16" spans="1:23" x14ac:dyDescent="0.35">
      <c r="A16" s="30" t="s">
        <v>139</v>
      </c>
      <c r="B16" s="30">
        <v>64733</v>
      </c>
      <c r="C16" s="30" t="s">
        <v>31</v>
      </c>
      <c r="D16" s="30" t="s">
        <v>28</v>
      </c>
      <c r="E16" s="30" t="s">
        <v>56</v>
      </c>
      <c r="F16" s="30" t="s">
        <v>58</v>
      </c>
      <c r="G16" s="30" t="s">
        <v>142</v>
      </c>
      <c r="H16" s="30" t="s">
        <v>79</v>
      </c>
      <c r="I16" s="30" t="s">
        <v>56</v>
      </c>
      <c r="J16" s="30" t="s">
        <v>83</v>
      </c>
      <c r="K16" s="32">
        <v>40425</v>
      </c>
      <c r="L16" s="32">
        <v>22234</v>
      </c>
      <c r="M16" s="32">
        <v>12137</v>
      </c>
      <c r="N16" s="32">
        <v>10097</v>
      </c>
      <c r="O16" s="32">
        <v>10097</v>
      </c>
      <c r="P16" s="32">
        <v>24388</v>
      </c>
      <c r="Q16" s="32">
        <v>11218</v>
      </c>
      <c r="R16" s="32">
        <v>5541</v>
      </c>
      <c r="S16" s="32">
        <v>5677</v>
      </c>
      <c r="T16" s="32">
        <v>5677</v>
      </c>
      <c r="U16" s="32">
        <v>15774</v>
      </c>
    </row>
    <row r="17" spans="1:21" x14ac:dyDescent="0.35">
      <c r="A17" s="30" t="s">
        <v>139</v>
      </c>
      <c r="B17" s="30">
        <v>64733</v>
      </c>
      <c r="C17" s="30" t="s">
        <v>32</v>
      </c>
      <c r="D17" s="30" t="s">
        <v>28</v>
      </c>
      <c r="E17" s="30" t="s">
        <v>56</v>
      </c>
      <c r="F17" s="30" t="s">
        <v>59</v>
      </c>
      <c r="G17" s="30" t="s">
        <v>143</v>
      </c>
      <c r="H17" s="30" t="s">
        <v>79</v>
      </c>
      <c r="I17" s="30" t="s">
        <v>56</v>
      </c>
      <c r="J17" s="30" t="s">
        <v>83</v>
      </c>
      <c r="K17" s="32">
        <v>272107</v>
      </c>
      <c r="L17" s="32">
        <v>149659</v>
      </c>
      <c r="M17" s="32">
        <v>0</v>
      </c>
      <c r="N17" s="32">
        <v>149659</v>
      </c>
      <c r="O17" s="32">
        <v>149659</v>
      </c>
      <c r="P17" s="32">
        <v>168567</v>
      </c>
      <c r="Q17" s="32">
        <v>77541</v>
      </c>
      <c r="R17" s="32">
        <v>0</v>
      </c>
      <c r="S17" s="32">
        <v>77541</v>
      </c>
      <c r="T17" s="32">
        <v>77541</v>
      </c>
      <c r="U17" s="32">
        <v>227200</v>
      </c>
    </row>
    <row r="18" spans="1:21" x14ac:dyDescent="0.35">
      <c r="A18" s="30" t="s">
        <v>139</v>
      </c>
      <c r="B18" s="30">
        <v>64733</v>
      </c>
      <c r="C18" s="30" t="s">
        <v>95</v>
      </c>
      <c r="D18" s="30" t="s">
        <v>28</v>
      </c>
      <c r="E18" s="30" t="s">
        <v>56</v>
      </c>
      <c r="F18" s="30" t="s">
        <v>144</v>
      </c>
      <c r="G18" s="30" t="s">
        <v>145</v>
      </c>
      <c r="H18" s="30" t="s">
        <v>79</v>
      </c>
      <c r="I18" s="30" t="s">
        <v>56</v>
      </c>
      <c r="J18" s="30" t="s">
        <v>83</v>
      </c>
      <c r="K18" s="32">
        <v>621429</v>
      </c>
      <c r="L18" s="32">
        <v>341786</v>
      </c>
      <c r="M18" s="32">
        <v>229929</v>
      </c>
      <c r="N18" s="32">
        <v>111857</v>
      </c>
      <c r="O18" s="32">
        <v>111857</v>
      </c>
      <c r="P18" s="32">
        <v>195993</v>
      </c>
      <c r="Q18" s="32">
        <v>90157</v>
      </c>
      <c r="R18" s="32">
        <v>54878</v>
      </c>
      <c r="S18" s="32">
        <v>35279</v>
      </c>
      <c r="T18" s="32">
        <v>35279</v>
      </c>
      <c r="U18" s="32">
        <v>147136</v>
      </c>
    </row>
    <row r="19" spans="1:21" x14ac:dyDescent="0.35">
      <c r="A19" s="30" t="s">
        <v>139</v>
      </c>
      <c r="B19" s="30">
        <v>73437</v>
      </c>
      <c r="C19" s="30" t="s">
        <v>33</v>
      </c>
      <c r="D19" s="30" t="s">
        <v>28</v>
      </c>
      <c r="E19" s="30" t="s">
        <v>60</v>
      </c>
      <c r="F19" s="30" t="s">
        <v>61</v>
      </c>
      <c r="G19" s="30" t="s">
        <v>146</v>
      </c>
      <c r="H19" s="30" t="s">
        <v>79</v>
      </c>
      <c r="I19" s="30" t="s">
        <v>60</v>
      </c>
      <c r="J19" s="30" t="s">
        <v>83</v>
      </c>
      <c r="K19" s="32">
        <v>1040969</v>
      </c>
      <c r="L19" s="32">
        <v>572533</v>
      </c>
      <c r="M19" s="32">
        <v>385159</v>
      </c>
      <c r="N19" s="32">
        <v>187374</v>
      </c>
      <c r="O19" s="32">
        <v>187374</v>
      </c>
      <c r="P19" s="32">
        <v>198900</v>
      </c>
      <c r="Q19" s="32">
        <v>91494</v>
      </c>
      <c r="R19" s="32">
        <v>55692</v>
      </c>
      <c r="S19" s="32">
        <v>35802</v>
      </c>
      <c r="T19" s="32">
        <v>35802</v>
      </c>
      <c r="U19" s="32">
        <v>223176</v>
      </c>
    </row>
    <row r="20" spans="1:21" x14ac:dyDescent="0.35">
      <c r="A20" s="30" t="s">
        <v>147</v>
      </c>
      <c r="B20" s="30">
        <v>10306</v>
      </c>
      <c r="C20" s="30" t="s">
        <v>96</v>
      </c>
      <c r="D20" s="30" t="s">
        <v>34</v>
      </c>
      <c r="E20" s="30" t="s">
        <v>62</v>
      </c>
      <c r="F20" s="30" t="s">
        <v>97</v>
      </c>
      <c r="G20" s="30" t="s">
        <v>148</v>
      </c>
      <c r="H20" s="30" t="s">
        <v>79</v>
      </c>
      <c r="I20" s="30" t="s">
        <v>82</v>
      </c>
      <c r="J20" s="30" t="s">
        <v>83</v>
      </c>
      <c r="K20" s="32">
        <v>340131</v>
      </c>
      <c r="L20" s="32">
        <v>187072</v>
      </c>
      <c r="M20" s="32">
        <v>121793</v>
      </c>
      <c r="N20" s="32">
        <v>65279</v>
      </c>
      <c r="O20" s="32">
        <v>65279</v>
      </c>
      <c r="P20" s="32">
        <v>0</v>
      </c>
      <c r="Q20" s="32">
        <v>0</v>
      </c>
      <c r="R20" s="32">
        <v>3069</v>
      </c>
      <c r="S20" s="32">
        <v>-3069</v>
      </c>
      <c r="T20" s="32">
        <v>0</v>
      </c>
      <c r="U20" s="32">
        <v>65279</v>
      </c>
    </row>
    <row r="21" spans="1:21" ht="31" x14ac:dyDescent="0.35">
      <c r="A21" s="30" t="s">
        <v>147</v>
      </c>
      <c r="B21" s="30">
        <v>10306</v>
      </c>
      <c r="C21" s="30" t="s">
        <v>35</v>
      </c>
      <c r="D21" s="30" t="s">
        <v>34</v>
      </c>
      <c r="E21" s="30" t="s">
        <v>62</v>
      </c>
      <c r="F21" s="30" t="s">
        <v>63</v>
      </c>
      <c r="G21" s="30" t="s">
        <v>149</v>
      </c>
      <c r="H21" s="30" t="s">
        <v>79</v>
      </c>
      <c r="I21" s="30" t="s">
        <v>64</v>
      </c>
      <c r="J21" s="30" t="s">
        <v>83</v>
      </c>
      <c r="K21" s="32">
        <v>31373</v>
      </c>
      <c r="L21" s="32">
        <v>17255</v>
      </c>
      <c r="M21" s="32">
        <v>11608</v>
      </c>
      <c r="N21" s="32">
        <v>5647</v>
      </c>
      <c r="O21" s="32">
        <v>5647</v>
      </c>
      <c r="P21" s="32">
        <v>275121</v>
      </c>
      <c r="Q21" s="32">
        <v>126556</v>
      </c>
      <c r="R21" s="32">
        <v>77034</v>
      </c>
      <c r="S21" s="32">
        <v>49522</v>
      </c>
      <c r="T21" s="32">
        <v>49522</v>
      </c>
      <c r="U21" s="32">
        <v>55169</v>
      </c>
    </row>
    <row r="22" spans="1:21" ht="31" x14ac:dyDescent="0.35">
      <c r="A22" s="30" t="s">
        <v>147</v>
      </c>
      <c r="B22" s="30">
        <v>10306</v>
      </c>
      <c r="C22" s="30" t="s">
        <v>98</v>
      </c>
      <c r="D22" s="30" t="s">
        <v>34</v>
      </c>
      <c r="E22" s="30" t="s">
        <v>62</v>
      </c>
      <c r="F22" s="30" t="s">
        <v>99</v>
      </c>
      <c r="G22" s="30" t="s">
        <v>150</v>
      </c>
      <c r="H22" s="30" t="s">
        <v>79</v>
      </c>
      <c r="I22" s="30" t="s">
        <v>100</v>
      </c>
      <c r="J22" s="30" t="s">
        <v>83</v>
      </c>
      <c r="K22" s="32">
        <v>75191</v>
      </c>
      <c r="L22" s="32">
        <v>41355</v>
      </c>
      <c r="M22" s="32">
        <v>27821</v>
      </c>
      <c r="N22" s="32">
        <v>13534</v>
      </c>
      <c r="O22" s="32">
        <v>13534</v>
      </c>
      <c r="P22" s="32">
        <v>114185</v>
      </c>
      <c r="Q22" s="32">
        <v>52525</v>
      </c>
      <c r="R22" s="32">
        <v>31972</v>
      </c>
      <c r="S22" s="32">
        <v>20553</v>
      </c>
      <c r="T22" s="32">
        <v>20553</v>
      </c>
      <c r="U22" s="32">
        <v>34087</v>
      </c>
    </row>
    <row r="23" spans="1:21" x14ac:dyDescent="0.35">
      <c r="A23" s="30" t="s">
        <v>147</v>
      </c>
      <c r="B23" s="30">
        <v>10306</v>
      </c>
      <c r="C23" s="30" t="s">
        <v>151</v>
      </c>
      <c r="D23" s="30" t="s">
        <v>34</v>
      </c>
      <c r="E23" s="30" t="s">
        <v>62</v>
      </c>
      <c r="F23" s="30" t="s">
        <v>152</v>
      </c>
      <c r="G23" s="30" t="s">
        <v>153</v>
      </c>
      <c r="H23" s="30" t="s">
        <v>79</v>
      </c>
      <c r="I23" s="30" t="s">
        <v>82</v>
      </c>
      <c r="J23" s="30" t="s">
        <v>84</v>
      </c>
      <c r="K23" s="32">
        <v>933643</v>
      </c>
      <c r="L23" s="32">
        <v>513504</v>
      </c>
      <c r="M23" s="32">
        <v>1309721</v>
      </c>
      <c r="N23" s="32">
        <v>-796217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</row>
    <row r="24" spans="1:21" x14ac:dyDescent="0.35">
      <c r="A24" s="30" t="s">
        <v>147</v>
      </c>
      <c r="B24" s="30">
        <v>10306</v>
      </c>
      <c r="C24" s="30" t="s">
        <v>154</v>
      </c>
      <c r="D24" s="30" t="s">
        <v>34</v>
      </c>
      <c r="E24" s="30" t="s">
        <v>62</v>
      </c>
      <c r="F24" s="30" t="s">
        <v>155</v>
      </c>
      <c r="G24" s="30" t="s">
        <v>156</v>
      </c>
      <c r="H24" s="30" t="s">
        <v>79</v>
      </c>
      <c r="I24" s="30" t="s">
        <v>82</v>
      </c>
      <c r="J24" s="30" t="s">
        <v>84</v>
      </c>
      <c r="K24" s="32">
        <v>874883</v>
      </c>
      <c r="L24" s="32">
        <v>481186</v>
      </c>
      <c r="M24" s="32">
        <v>528719</v>
      </c>
      <c r="N24" s="32">
        <v>-47533</v>
      </c>
      <c r="O24" s="32">
        <v>0</v>
      </c>
      <c r="P24" s="32">
        <v>31450</v>
      </c>
      <c r="Q24" s="32">
        <v>14467</v>
      </c>
      <c r="R24" s="32">
        <v>22377</v>
      </c>
      <c r="S24" s="32">
        <v>-7910</v>
      </c>
      <c r="T24" s="32">
        <v>0</v>
      </c>
      <c r="U24" s="32">
        <v>0</v>
      </c>
    </row>
    <row r="25" spans="1:21" x14ac:dyDescent="0.35">
      <c r="A25" s="30" t="s">
        <v>147</v>
      </c>
      <c r="B25" s="30">
        <v>10306</v>
      </c>
      <c r="C25" s="30" t="s">
        <v>157</v>
      </c>
      <c r="D25" s="30" t="s">
        <v>34</v>
      </c>
      <c r="E25" s="30" t="s">
        <v>62</v>
      </c>
      <c r="F25" s="30" t="s">
        <v>158</v>
      </c>
      <c r="G25" s="30" t="s">
        <v>159</v>
      </c>
      <c r="H25" s="30" t="s">
        <v>79</v>
      </c>
      <c r="I25" s="30" t="s">
        <v>82</v>
      </c>
      <c r="J25" s="30" t="s">
        <v>84</v>
      </c>
      <c r="K25" s="32">
        <v>2397459</v>
      </c>
      <c r="L25" s="32">
        <v>1318602</v>
      </c>
      <c r="M25" s="32">
        <v>1130583</v>
      </c>
      <c r="N25" s="32">
        <v>188019</v>
      </c>
      <c r="O25" s="32">
        <v>188019</v>
      </c>
      <c r="P25" s="32">
        <v>219332</v>
      </c>
      <c r="Q25" s="32">
        <v>100893</v>
      </c>
      <c r="R25" s="32">
        <v>57834</v>
      </c>
      <c r="S25" s="32">
        <v>43059</v>
      </c>
      <c r="T25" s="32">
        <v>43059</v>
      </c>
      <c r="U25" s="32">
        <v>231078</v>
      </c>
    </row>
    <row r="26" spans="1:21" x14ac:dyDescent="0.35">
      <c r="A26" s="30" t="s">
        <v>147</v>
      </c>
      <c r="B26" s="30">
        <v>10306</v>
      </c>
      <c r="C26" s="30" t="s">
        <v>160</v>
      </c>
      <c r="D26" s="30" t="s">
        <v>34</v>
      </c>
      <c r="E26" s="30" t="s">
        <v>62</v>
      </c>
      <c r="F26" s="30" t="s">
        <v>161</v>
      </c>
      <c r="G26" s="30" t="s">
        <v>162</v>
      </c>
      <c r="H26" s="30" t="s">
        <v>79</v>
      </c>
      <c r="I26" s="30" t="s">
        <v>82</v>
      </c>
      <c r="J26" s="30" t="s">
        <v>84</v>
      </c>
      <c r="K26" s="32">
        <v>521262</v>
      </c>
      <c r="L26" s="32">
        <v>286694</v>
      </c>
      <c r="M26" s="32">
        <v>226213</v>
      </c>
      <c r="N26" s="32">
        <v>60481</v>
      </c>
      <c r="O26" s="32">
        <v>60481</v>
      </c>
      <c r="P26" s="32">
        <v>31085</v>
      </c>
      <c r="Q26" s="32">
        <v>14299</v>
      </c>
      <c r="R26" s="32">
        <v>0</v>
      </c>
      <c r="S26" s="32">
        <v>14299</v>
      </c>
      <c r="T26" s="32">
        <v>14299</v>
      </c>
      <c r="U26" s="32">
        <v>74780</v>
      </c>
    </row>
    <row r="27" spans="1:21" x14ac:dyDescent="0.35">
      <c r="A27" s="30" t="s">
        <v>147</v>
      </c>
      <c r="B27" s="30">
        <v>73650</v>
      </c>
      <c r="C27" s="30" t="s">
        <v>36</v>
      </c>
      <c r="D27" s="30" t="s">
        <v>34</v>
      </c>
      <c r="E27" s="30" t="s">
        <v>65</v>
      </c>
      <c r="F27" s="30" t="s">
        <v>66</v>
      </c>
      <c r="G27" s="30" t="s">
        <v>163</v>
      </c>
      <c r="H27" s="30" t="s">
        <v>79</v>
      </c>
      <c r="I27" s="30" t="s">
        <v>65</v>
      </c>
      <c r="J27" s="30" t="s">
        <v>83</v>
      </c>
      <c r="K27" s="32">
        <v>58778</v>
      </c>
      <c r="L27" s="32">
        <v>32328</v>
      </c>
      <c r="M27" s="32">
        <v>21748</v>
      </c>
      <c r="N27" s="32">
        <v>10580</v>
      </c>
      <c r="O27" s="32">
        <v>10580</v>
      </c>
      <c r="P27" s="32">
        <v>339097</v>
      </c>
      <c r="Q27" s="32">
        <v>155985</v>
      </c>
      <c r="R27" s="32">
        <v>94947</v>
      </c>
      <c r="S27" s="32">
        <v>61038</v>
      </c>
      <c r="T27" s="32">
        <v>61038</v>
      </c>
      <c r="U27" s="32">
        <v>71618</v>
      </c>
    </row>
    <row r="28" spans="1:21" ht="31" x14ac:dyDescent="0.35">
      <c r="A28" s="30" t="s">
        <v>164</v>
      </c>
      <c r="B28" s="30">
        <v>10330</v>
      </c>
      <c r="C28" s="30" t="s">
        <v>101</v>
      </c>
      <c r="D28" s="30" t="s">
        <v>102</v>
      </c>
      <c r="E28" s="30" t="s">
        <v>103</v>
      </c>
      <c r="F28" s="30" t="s">
        <v>104</v>
      </c>
      <c r="G28" s="30" t="s">
        <v>165</v>
      </c>
      <c r="H28" s="30" t="s">
        <v>79</v>
      </c>
      <c r="I28" s="30" t="s">
        <v>105</v>
      </c>
      <c r="J28" s="30" t="s">
        <v>83</v>
      </c>
      <c r="K28" s="32">
        <v>912071</v>
      </c>
      <c r="L28" s="32">
        <v>501639</v>
      </c>
      <c r="M28" s="32">
        <v>202692</v>
      </c>
      <c r="N28" s="32">
        <v>298947</v>
      </c>
      <c r="O28" s="32">
        <v>298947</v>
      </c>
      <c r="P28" s="32">
        <v>94450</v>
      </c>
      <c r="Q28" s="32">
        <v>43447</v>
      </c>
      <c r="R28" s="32">
        <v>16302</v>
      </c>
      <c r="S28" s="32">
        <v>27145</v>
      </c>
      <c r="T28" s="32">
        <v>27145</v>
      </c>
      <c r="U28" s="32">
        <v>326092</v>
      </c>
    </row>
    <row r="29" spans="1:21" x14ac:dyDescent="0.35">
      <c r="A29" s="30" t="s">
        <v>164</v>
      </c>
      <c r="B29" s="30">
        <v>10330</v>
      </c>
      <c r="C29" s="30" t="s">
        <v>166</v>
      </c>
      <c r="D29" s="30" t="s">
        <v>102</v>
      </c>
      <c r="E29" s="30" t="s">
        <v>103</v>
      </c>
      <c r="F29" s="30" t="s">
        <v>167</v>
      </c>
      <c r="G29" s="30" t="s">
        <v>168</v>
      </c>
      <c r="H29" s="30" t="s">
        <v>79</v>
      </c>
      <c r="I29" s="30" t="s">
        <v>82</v>
      </c>
      <c r="J29" s="30" t="s">
        <v>84</v>
      </c>
      <c r="K29" s="32">
        <v>2349513</v>
      </c>
      <c r="L29" s="32">
        <v>1292232</v>
      </c>
      <c r="M29" s="32">
        <v>522521</v>
      </c>
      <c r="N29" s="32">
        <v>769711</v>
      </c>
      <c r="O29" s="32">
        <v>769711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769711</v>
      </c>
    </row>
    <row r="30" spans="1:21" x14ac:dyDescent="0.35">
      <c r="A30" s="30" t="s">
        <v>164</v>
      </c>
      <c r="B30" s="30">
        <v>10330</v>
      </c>
      <c r="C30" s="30" t="s">
        <v>169</v>
      </c>
      <c r="D30" s="30" t="s">
        <v>102</v>
      </c>
      <c r="E30" s="30" t="s">
        <v>103</v>
      </c>
      <c r="F30" s="30" t="s">
        <v>170</v>
      </c>
      <c r="G30" s="30" t="s">
        <v>171</v>
      </c>
      <c r="H30" s="30" t="s">
        <v>79</v>
      </c>
      <c r="I30" s="30" t="s">
        <v>172</v>
      </c>
      <c r="J30" s="30" t="s">
        <v>84</v>
      </c>
      <c r="K30" s="32">
        <v>846001</v>
      </c>
      <c r="L30" s="32">
        <v>465301</v>
      </c>
      <c r="M30" s="32">
        <v>697391</v>
      </c>
      <c r="N30" s="32">
        <v>-232090</v>
      </c>
      <c r="O30" s="32">
        <v>0</v>
      </c>
      <c r="P30" s="32">
        <v>185434</v>
      </c>
      <c r="Q30" s="32">
        <v>85300</v>
      </c>
      <c r="R30" s="32">
        <v>109378</v>
      </c>
      <c r="S30" s="32">
        <v>-24078</v>
      </c>
      <c r="T30" s="32">
        <v>0</v>
      </c>
      <c r="U30" s="32">
        <v>0</v>
      </c>
    </row>
    <row r="31" spans="1:21" x14ac:dyDescent="0.35">
      <c r="A31" s="30" t="s">
        <v>164</v>
      </c>
      <c r="B31" s="30">
        <v>10330</v>
      </c>
      <c r="C31" s="30" t="s">
        <v>173</v>
      </c>
      <c r="D31" s="30" t="s">
        <v>102</v>
      </c>
      <c r="E31" s="30" t="s">
        <v>103</v>
      </c>
      <c r="F31" s="30" t="s">
        <v>174</v>
      </c>
      <c r="G31" s="30" t="s">
        <v>175</v>
      </c>
      <c r="H31" s="30" t="s">
        <v>79</v>
      </c>
      <c r="I31" s="30" t="s">
        <v>176</v>
      </c>
      <c r="J31" s="30" t="s">
        <v>84</v>
      </c>
      <c r="K31" s="32">
        <v>1630881</v>
      </c>
      <c r="L31" s="32">
        <v>896985</v>
      </c>
      <c r="M31" s="32">
        <v>0</v>
      </c>
      <c r="N31" s="32">
        <v>896985</v>
      </c>
      <c r="O31" s="32">
        <v>896985</v>
      </c>
      <c r="P31" s="32">
        <v>450844</v>
      </c>
      <c r="Q31" s="32">
        <v>207388</v>
      </c>
      <c r="R31" s="32">
        <v>0</v>
      </c>
      <c r="S31" s="32">
        <v>207388</v>
      </c>
      <c r="T31" s="32">
        <v>207388</v>
      </c>
      <c r="U31" s="32">
        <v>1104373</v>
      </c>
    </row>
    <row r="32" spans="1:21" x14ac:dyDescent="0.35">
      <c r="A32" s="30" t="s">
        <v>164</v>
      </c>
      <c r="B32" s="30">
        <v>67215</v>
      </c>
      <c r="C32" s="30" t="s">
        <v>177</v>
      </c>
      <c r="D32" s="30" t="s">
        <v>102</v>
      </c>
      <c r="E32" s="30" t="s">
        <v>178</v>
      </c>
      <c r="F32" s="30" t="s">
        <v>179</v>
      </c>
      <c r="G32" s="30" t="s">
        <v>180</v>
      </c>
      <c r="H32" s="30" t="s">
        <v>79</v>
      </c>
      <c r="I32" s="30" t="s">
        <v>178</v>
      </c>
      <c r="J32" s="30" t="s">
        <v>83</v>
      </c>
      <c r="K32" s="32">
        <v>56949</v>
      </c>
      <c r="L32" s="32">
        <v>31322</v>
      </c>
      <c r="M32" s="32">
        <v>21071</v>
      </c>
      <c r="N32" s="32">
        <v>10251</v>
      </c>
      <c r="O32" s="32">
        <v>10251</v>
      </c>
      <c r="P32" s="32">
        <v>16790</v>
      </c>
      <c r="Q32" s="32">
        <v>7723</v>
      </c>
      <c r="R32" s="32">
        <v>4701</v>
      </c>
      <c r="S32" s="32">
        <v>3022</v>
      </c>
      <c r="T32" s="32">
        <v>3022</v>
      </c>
      <c r="U32" s="32">
        <v>13273</v>
      </c>
    </row>
    <row r="33" spans="1:21" x14ac:dyDescent="0.35">
      <c r="A33" s="30" t="s">
        <v>181</v>
      </c>
      <c r="B33" s="30">
        <v>10348</v>
      </c>
      <c r="C33" s="30" t="s">
        <v>37</v>
      </c>
      <c r="D33" s="30" t="s">
        <v>38</v>
      </c>
      <c r="E33" s="30" t="s">
        <v>67</v>
      </c>
      <c r="F33" s="30" t="s">
        <v>68</v>
      </c>
      <c r="G33" s="30" t="s">
        <v>182</v>
      </c>
      <c r="H33" s="30" t="s">
        <v>79</v>
      </c>
      <c r="I33" s="30" t="s">
        <v>82</v>
      </c>
      <c r="J33" s="30" t="s">
        <v>83</v>
      </c>
      <c r="K33" s="32">
        <v>648147</v>
      </c>
      <c r="L33" s="32">
        <v>356481</v>
      </c>
      <c r="M33" s="32">
        <v>290916</v>
      </c>
      <c r="N33" s="32">
        <v>65565</v>
      </c>
      <c r="O33" s="32">
        <v>65565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65565</v>
      </c>
    </row>
    <row r="34" spans="1:21" x14ac:dyDescent="0.35">
      <c r="A34" s="30" t="s">
        <v>183</v>
      </c>
      <c r="B34" s="30">
        <v>10355</v>
      </c>
      <c r="C34" s="30" t="s">
        <v>184</v>
      </c>
      <c r="D34" s="30" t="s">
        <v>185</v>
      </c>
      <c r="E34" s="30" t="s">
        <v>186</v>
      </c>
      <c r="F34" s="30" t="s">
        <v>187</v>
      </c>
      <c r="G34" s="30" t="s">
        <v>188</v>
      </c>
      <c r="H34" s="30" t="s">
        <v>79</v>
      </c>
      <c r="I34" s="30" t="s">
        <v>82</v>
      </c>
      <c r="J34" s="30" t="s">
        <v>84</v>
      </c>
      <c r="K34" s="32">
        <v>626780</v>
      </c>
      <c r="L34" s="32">
        <v>344729</v>
      </c>
      <c r="M34" s="32">
        <v>268805</v>
      </c>
      <c r="N34" s="32">
        <v>75924</v>
      </c>
      <c r="O34" s="32">
        <v>75924</v>
      </c>
      <c r="P34" s="32">
        <v>12746</v>
      </c>
      <c r="Q34" s="32">
        <v>5863</v>
      </c>
      <c r="R34" s="32">
        <v>3569</v>
      </c>
      <c r="S34" s="32">
        <v>2294</v>
      </c>
      <c r="T34" s="32">
        <v>2294</v>
      </c>
      <c r="U34" s="32">
        <v>78218</v>
      </c>
    </row>
    <row r="35" spans="1:21" x14ac:dyDescent="0.35">
      <c r="A35" s="30" t="s">
        <v>189</v>
      </c>
      <c r="B35" s="30">
        <v>10363</v>
      </c>
      <c r="C35" s="30" t="s">
        <v>190</v>
      </c>
      <c r="D35" s="30" t="s">
        <v>39</v>
      </c>
      <c r="E35" s="30" t="s">
        <v>69</v>
      </c>
      <c r="F35" s="30" t="s">
        <v>191</v>
      </c>
      <c r="G35" s="30" t="s">
        <v>192</v>
      </c>
      <c r="H35" s="30" t="s">
        <v>79</v>
      </c>
      <c r="I35" s="30" t="s">
        <v>82</v>
      </c>
      <c r="J35" s="30" t="s">
        <v>84</v>
      </c>
      <c r="K35" s="32">
        <v>2588827</v>
      </c>
      <c r="L35" s="32">
        <v>1423855</v>
      </c>
      <c r="M35" s="32">
        <v>974721</v>
      </c>
      <c r="N35" s="32">
        <v>449134</v>
      </c>
      <c r="O35" s="32">
        <v>449134</v>
      </c>
      <c r="P35" s="32">
        <v>0</v>
      </c>
      <c r="Q35" s="32">
        <v>0</v>
      </c>
      <c r="R35" s="32">
        <v>44679</v>
      </c>
      <c r="S35" s="32">
        <v>-44679</v>
      </c>
      <c r="T35" s="32">
        <v>0</v>
      </c>
      <c r="U35" s="32">
        <v>449134</v>
      </c>
    </row>
    <row r="36" spans="1:21" x14ac:dyDescent="0.35">
      <c r="A36" s="30" t="s">
        <v>189</v>
      </c>
      <c r="B36" s="30">
        <v>75044</v>
      </c>
      <c r="C36" s="30" t="s">
        <v>193</v>
      </c>
      <c r="D36" s="30" t="s">
        <v>39</v>
      </c>
      <c r="E36" s="30" t="s">
        <v>194</v>
      </c>
      <c r="F36" s="30" t="s">
        <v>195</v>
      </c>
      <c r="G36" s="30" t="s">
        <v>196</v>
      </c>
      <c r="H36" s="30" t="s">
        <v>79</v>
      </c>
      <c r="I36" s="30" t="s">
        <v>194</v>
      </c>
      <c r="J36" s="30" t="s">
        <v>83</v>
      </c>
      <c r="K36" s="32">
        <v>402049</v>
      </c>
      <c r="L36" s="32">
        <v>221127</v>
      </c>
      <c r="M36" s="32">
        <v>282689</v>
      </c>
      <c r="N36" s="32">
        <v>-61562</v>
      </c>
      <c r="O36" s="32">
        <v>0</v>
      </c>
      <c r="P36" s="32">
        <v>13753</v>
      </c>
      <c r="Q36" s="32">
        <v>6326</v>
      </c>
      <c r="R36" s="32">
        <v>7318</v>
      </c>
      <c r="S36" s="32">
        <v>-992</v>
      </c>
      <c r="T36" s="32">
        <v>0</v>
      </c>
      <c r="U36" s="32">
        <v>0</v>
      </c>
    </row>
    <row r="37" spans="1:21" x14ac:dyDescent="0.35">
      <c r="A37" s="30" t="s">
        <v>197</v>
      </c>
      <c r="B37" s="30">
        <v>67991</v>
      </c>
      <c r="C37" s="30" t="s">
        <v>40</v>
      </c>
      <c r="D37" s="30" t="s">
        <v>41</v>
      </c>
      <c r="E37" s="30" t="s">
        <v>70</v>
      </c>
      <c r="F37" s="30" t="s">
        <v>71</v>
      </c>
      <c r="G37" s="30" t="s">
        <v>198</v>
      </c>
      <c r="H37" s="30" t="s">
        <v>79</v>
      </c>
      <c r="I37" s="30" t="s">
        <v>70</v>
      </c>
      <c r="J37" s="30" t="s">
        <v>83</v>
      </c>
      <c r="K37" s="32">
        <v>204145</v>
      </c>
      <c r="L37" s="32">
        <v>112280</v>
      </c>
      <c r="M37" s="32">
        <v>107435</v>
      </c>
      <c r="N37" s="32">
        <v>4845</v>
      </c>
      <c r="O37" s="32">
        <v>4845</v>
      </c>
      <c r="P37" s="32">
        <v>43028</v>
      </c>
      <c r="Q37" s="32">
        <v>19793</v>
      </c>
      <c r="R37" s="32">
        <v>17136</v>
      </c>
      <c r="S37" s="32">
        <v>2657</v>
      </c>
      <c r="T37" s="32">
        <v>2657</v>
      </c>
      <c r="U37" s="32">
        <v>7502</v>
      </c>
    </row>
    <row r="38" spans="1:21" x14ac:dyDescent="0.35">
      <c r="A38" s="30" t="s">
        <v>197</v>
      </c>
      <c r="B38" s="30">
        <v>68338</v>
      </c>
      <c r="C38" s="30" t="s">
        <v>199</v>
      </c>
      <c r="D38" s="30" t="s">
        <v>41</v>
      </c>
      <c r="E38" s="30" t="s">
        <v>200</v>
      </c>
      <c r="F38" s="30" t="s">
        <v>201</v>
      </c>
      <c r="G38" s="30" t="s">
        <v>202</v>
      </c>
      <c r="H38" s="30" t="s">
        <v>79</v>
      </c>
      <c r="I38" s="30" t="s">
        <v>200</v>
      </c>
      <c r="J38" s="30" t="s">
        <v>83</v>
      </c>
      <c r="K38" s="32">
        <v>1032152</v>
      </c>
      <c r="L38" s="32">
        <v>567684</v>
      </c>
      <c r="M38" s="32">
        <v>367043</v>
      </c>
      <c r="N38" s="32">
        <v>200641</v>
      </c>
      <c r="O38" s="32">
        <v>200641</v>
      </c>
      <c r="P38" s="32">
        <v>3289163</v>
      </c>
      <c r="Q38" s="32">
        <v>1513015</v>
      </c>
      <c r="R38" s="32">
        <v>887124</v>
      </c>
      <c r="S38" s="32">
        <v>625891</v>
      </c>
      <c r="T38" s="32">
        <v>625891</v>
      </c>
      <c r="U38" s="32">
        <v>826532</v>
      </c>
    </row>
    <row r="39" spans="1:21" x14ac:dyDescent="0.35">
      <c r="A39" s="30" t="s">
        <v>203</v>
      </c>
      <c r="B39" s="30">
        <v>10397</v>
      </c>
      <c r="C39" s="30" t="s">
        <v>204</v>
      </c>
      <c r="D39" s="30" t="s">
        <v>43</v>
      </c>
      <c r="E39" s="30" t="s">
        <v>205</v>
      </c>
      <c r="F39" s="30" t="s">
        <v>206</v>
      </c>
      <c r="G39" s="30" t="s">
        <v>207</v>
      </c>
      <c r="H39" s="30" t="s">
        <v>79</v>
      </c>
      <c r="I39" s="30" t="s">
        <v>72</v>
      </c>
      <c r="J39" s="30" t="s">
        <v>84</v>
      </c>
      <c r="K39" s="32">
        <v>920216</v>
      </c>
      <c r="L39" s="32">
        <v>506119</v>
      </c>
      <c r="M39" s="32">
        <v>494242</v>
      </c>
      <c r="N39" s="32">
        <v>11877</v>
      </c>
      <c r="O39" s="32">
        <v>11877</v>
      </c>
      <c r="P39" s="32">
        <v>166216</v>
      </c>
      <c r="Q39" s="32">
        <v>76459</v>
      </c>
      <c r="R39" s="32">
        <v>62338</v>
      </c>
      <c r="S39" s="32">
        <v>14121</v>
      </c>
      <c r="T39" s="32">
        <v>14121</v>
      </c>
      <c r="U39" s="32">
        <v>25998</v>
      </c>
    </row>
    <row r="40" spans="1:21" x14ac:dyDescent="0.35">
      <c r="A40" s="30" t="s">
        <v>203</v>
      </c>
      <c r="B40" s="30">
        <v>68676</v>
      </c>
      <c r="C40" s="30" t="s">
        <v>42</v>
      </c>
      <c r="D40" s="30" t="s">
        <v>43</v>
      </c>
      <c r="E40" s="30" t="s">
        <v>72</v>
      </c>
      <c r="F40" s="30" t="s">
        <v>73</v>
      </c>
      <c r="G40" s="30" t="s">
        <v>208</v>
      </c>
      <c r="H40" s="30" t="s">
        <v>79</v>
      </c>
      <c r="I40" s="30" t="s">
        <v>72</v>
      </c>
      <c r="J40" s="30" t="s">
        <v>83</v>
      </c>
      <c r="K40" s="32">
        <v>534773</v>
      </c>
      <c r="L40" s="32">
        <v>294125</v>
      </c>
      <c r="M40" s="32">
        <v>213808</v>
      </c>
      <c r="N40" s="32">
        <v>80317</v>
      </c>
      <c r="O40" s="32">
        <v>80317</v>
      </c>
      <c r="P40" s="32">
        <v>67865</v>
      </c>
      <c r="Q40" s="32">
        <v>31218</v>
      </c>
      <c r="R40" s="32">
        <v>20534</v>
      </c>
      <c r="S40" s="32">
        <v>10684</v>
      </c>
      <c r="T40" s="32">
        <v>10684</v>
      </c>
      <c r="U40" s="32">
        <v>91001</v>
      </c>
    </row>
    <row r="41" spans="1:21" ht="31" x14ac:dyDescent="0.35">
      <c r="A41" s="30" t="s">
        <v>203</v>
      </c>
      <c r="B41" s="30">
        <v>68676</v>
      </c>
      <c r="C41" s="30" t="s">
        <v>44</v>
      </c>
      <c r="D41" s="30" t="s">
        <v>43</v>
      </c>
      <c r="E41" s="30" t="s">
        <v>72</v>
      </c>
      <c r="F41" s="30" t="s">
        <v>74</v>
      </c>
      <c r="G41" s="30" t="s">
        <v>209</v>
      </c>
      <c r="H41" s="30" t="s">
        <v>79</v>
      </c>
      <c r="I41" s="30" t="s">
        <v>72</v>
      </c>
      <c r="J41" s="30" t="s">
        <v>83</v>
      </c>
      <c r="K41" s="32">
        <v>126264</v>
      </c>
      <c r="L41" s="32">
        <v>69445</v>
      </c>
      <c r="M41" s="32">
        <v>48774</v>
      </c>
      <c r="N41" s="32">
        <v>20671</v>
      </c>
      <c r="O41" s="32">
        <v>20671</v>
      </c>
      <c r="P41" s="32">
        <v>20408</v>
      </c>
      <c r="Q41" s="32">
        <v>9388</v>
      </c>
      <c r="R41" s="32">
        <v>5966</v>
      </c>
      <c r="S41" s="32">
        <v>3422</v>
      </c>
      <c r="T41" s="32">
        <v>3422</v>
      </c>
      <c r="U41" s="32">
        <v>24093</v>
      </c>
    </row>
    <row r="42" spans="1:21" x14ac:dyDescent="0.35">
      <c r="A42" s="30" t="s">
        <v>203</v>
      </c>
      <c r="B42" s="30">
        <v>68676</v>
      </c>
      <c r="C42" s="30" t="s">
        <v>45</v>
      </c>
      <c r="D42" s="30" t="s">
        <v>43</v>
      </c>
      <c r="E42" s="30" t="s">
        <v>72</v>
      </c>
      <c r="F42" s="30" t="s">
        <v>75</v>
      </c>
      <c r="G42" s="30" t="s">
        <v>210</v>
      </c>
      <c r="H42" s="30" t="s">
        <v>79</v>
      </c>
      <c r="I42" s="30" t="s">
        <v>72</v>
      </c>
      <c r="J42" s="30" t="s">
        <v>83</v>
      </c>
      <c r="K42" s="32">
        <v>680272</v>
      </c>
      <c r="L42" s="32">
        <v>374150</v>
      </c>
      <c r="M42" s="32">
        <v>265716</v>
      </c>
      <c r="N42" s="32">
        <v>108434</v>
      </c>
      <c r="O42" s="32">
        <v>108434</v>
      </c>
      <c r="P42" s="32">
        <v>116787</v>
      </c>
      <c r="Q42" s="32">
        <v>53722</v>
      </c>
      <c r="R42" s="32">
        <v>34521</v>
      </c>
      <c r="S42" s="32">
        <v>19201</v>
      </c>
      <c r="T42" s="32">
        <v>19201</v>
      </c>
      <c r="U42" s="32">
        <v>127635</v>
      </c>
    </row>
    <row r="43" spans="1:21" x14ac:dyDescent="0.35">
      <c r="A43" s="30" t="s">
        <v>203</v>
      </c>
      <c r="B43" s="30">
        <v>68676</v>
      </c>
      <c r="C43" s="30" t="s">
        <v>46</v>
      </c>
      <c r="D43" s="30" t="s">
        <v>43</v>
      </c>
      <c r="E43" s="30" t="s">
        <v>72</v>
      </c>
      <c r="F43" s="30" t="s">
        <v>76</v>
      </c>
      <c r="G43" s="30" t="s">
        <v>211</v>
      </c>
      <c r="H43" s="30" t="s">
        <v>79</v>
      </c>
      <c r="I43" s="30" t="s">
        <v>72</v>
      </c>
      <c r="J43" s="30" t="s">
        <v>83</v>
      </c>
      <c r="K43" s="32">
        <v>647566</v>
      </c>
      <c r="L43" s="32">
        <v>356161</v>
      </c>
      <c r="M43" s="32">
        <v>239599</v>
      </c>
      <c r="N43" s="32">
        <v>116562</v>
      </c>
      <c r="O43" s="32">
        <v>116562</v>
      </c>
      <c r="P43" s="32">
        <v>79407</v>
      </c>
      <c r="Q43" s="32">
        <v>36527</v>
      </c>
      <c r="R43" s="32">
        <v>22234</v>
      </c>
      <c r="S43" s="32">
        <v>14293</v>
      </c>
      <c r="T43" s="32">
        <v>14293</v>
      </c>
      <c r="U43" s="32">
        <v>130855</v>
      </c>
    </row>
    <row r="44" spans="1:21" x14ac:dyDescent="0.35">
      <c r="A44" s="30" t="s">
        <v>203</v>
      </c>
      <c r="B44" s="30">
        <v>77388</v>
      </c>
      <c r="C44" s="30" t="s">
        <v>47</v>
      </c>
      <c r="D44" s="30" t="s">
        <v>43</v>
      </c>
      <c r="E44" s="30" t="s">
        <v>77</v>
      </c>
      <c r="F44" s="30" t="s">
        <v>78</v>
      </c>
      <c r="G44" s="30" t="s">
        <v>212</v>
      </c>
      <c r="H44" s="30" t="s">
        <v>79</v>
      </c>
      <c r="I44" s="30" t="s">
        <v>77</v>
      </c>
      <c r="J44" s="30" t="s">
        <v>83</v>
      </c>
      <c r="K44" s="32">
        <v>1323189</v>
      </c>
      <c r="L44" s="32">
        <v>727754</v>
      </c>
      <c r="M44" s="32">
        <v>489580</v>
      </c>
      <c r="N44" s="32">
        <v>238174</v>
      </c>
      <c r="O44" s="32">
        <v>238174</v>
      </c>
      <c r="P44" s="32">
        <v>331483</v>
      </c>
      <c r="Q44" s="32">
        <v>152482</v>
      </c>
      <c r="R44" s="32">
        <v>92815</v>
      </c>
      <c r="S44" s="32">
        <v>59667</v>
      </c>
      <c r="T44" s="32">
        <v>59667</v>
      </c>
      <c r="U44" s="32">
        <v>297841</v>
      </c>
    </row>
    <row r="45" spans="1:21" x14ac:dyDescent="0.35">
      <c r="A45" s="30" t="s">
        <v>213</v>
      </c>
      <c r="B45" s="30">
        <v>69229</v>
      </c>
      <c r="C45" s="30" t="s">
        <v>214</v>
      </c>
      <c r="D45" s="30" t="s">
        <v>215</v>
      </c>
      <c r="E45" s="30" t="s">
        <v>216</v>
      </c>
      <c r="F45" s="30" t="s">
        <v>217</v>
      </c>
      <c r="G45" s="30" t="s">
        <v>218</v>
      </c>
      <c r="H45" s="30" t="s">
        <v>79</v>
      </c>
      <c r="I45" s="30" t="s">
        <v>216</v>
      </c>
      <c r="J45" s="30" t="s">
        <v>83</v>
      </c>
      <c r="K45" s="32">
        <v>602813</v>
      </c>
      <c r="L45" s="32">
        <v>331547</v>
      </c>
      <c r="M45" s="32">
        <v>226087</v>
      </c>
      <c r="N45" s="32">
        <v>105460</v>
      </c>
      <c r="O45" s="32">
        <v>105460</v>
      </c>
      <c r="P45" s="32">
        <v>239431</v>
      </c>
      <c r="Q45" s="32">
        <v>110138</v>
      </c>
      <c r="R45" s="32">
        <v>67956</v>
      </c>
      <c r="S45" s="32">
        <v>42182</v>
      </c>
      <c r="T45" s="32">
        <v>42182</v>
      </c>
      <c r="U45" s="32">
        <v>147642</v>
      </c>
    </row>
    <row r="46" spans="1:21" x14ac:dyDescent="0.35">
      <c r="A46" s="30" t="s">
        <v>219</v>
      </c>
      <c r="B46" s="30">
        <v>77248</v>
      </c>
      <c r="C46" s="30" t="s">
        <v>106</v>
      </c>
      <c r="D46" s="30" t="s">
        <v>107</v>
      </c>
      <c r="E46" s="30" t="s">
        <v>108</v>
      </c>
      <c r="F46" s="30" t="s">
        <v>109</v>
      </c>
      <c r="G46" s="30" t="s">
        <v>220</v>
      </c>
      <c r="H46" s="30" t="s">
        <v>79</v>
      </c>
      <c r="I46" s="30" t="s">
        <v>82</v>
      </c>
      <c r="J46" s="30" t="s">
        <v>83</v>
      </c>
      <c r="K46" s="32">
        <v>724610</v>
      </c>
      <c r="L46" s="32">
        <v>398536</v>
      </c>
      <c r="M46" s="32">
        <v>289415</v>
      </c>
      <c r="N46" s="32">
        <v>109121</v>
      </c>
      <c r="O46" s="32">
        <v>109121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109121</v>
      </c>
    </row>
    <row r="47" spans="1:21" x14ac:dyDescent="0.35">
      <c r="A47" s="30" t="s">
        <v>221</v>
      </c>
      <c r="B47" s="30">
        <v>70623</v>
      </c>
      <c r="C47" s="30" t="s">
        <v>222</v>
      </c>
      <c r="D47" s="30" t="s">
        <v>111</v>
      </c>
      <c r="E47" s="30" t="s">
        <v>223</v>
      </c>
      <c r="F47" s="30" t="s">
        <v>224</v>
      </c>
      <c r="G47" s="30" t="s">
        <v>225</v>
      </c>
      <c r="H47" s="30" t="s">
        <v>80</v>
      </c>
      <c r="I47" s="30" t="s">
        <v>223</v>
      </c>
      <c r="J47" s="30" t="s">
        <v>84</v>
      </c>
      <c r="K47" s="32">
        <v>2944251</v>
      </c>
      <c r="L47" s="32">
        <v>1619338</v>
      </c>
      <c r="M47" s="32">
        <v>1085940</v>
      </c>
      <c r="N47" s="32">
        <v>533398</v>
      </c>
      <c r="O47" s="32">
        <v>533398</v>
      </c>
      <c r="P47" s="32">
        <v>4808455</v>
      </c>
      <c r="Q47" s="32">
        <v>2211889</v>
      </c>
      <c r="R47" s="32">
        <v>1343464</v>
      </c>
      <c r="S47" s="32">
        <v>868425</v>
      </c>
      <c r="T47" s="32">
        <v>868425</v>
      </c>
      <c r="U47" s="32">
        <v>1401823</v>
      </c>
    </row>
    <row r="48" spans="1:21" x14ac:dyDescent="0.35">
      <c r="A48" s="30" t="s">
        <v>221</v>
      </c>
      <c r="B48" s="30">
        <v>70854</v>
      </c>
      <c r="C48" s="30" t="s">
        <v>226</v>
      </c>
      <c r="D48" s="30" t="s">
        <v>111</v>
      </c>
      <c r="E48" s="30" t="s">
        <v>227</v>
      </c>
      <c r="F48" s="30" t="s">
        <v>228</v>
      </c>
      <c r="G48" s="30" t="s">
        <v>229</v>
      </c>
      <c r="H48" s="30" t="s">
        <v>80</v>
      </c>
      <c r="I48" s="30" t="s">
        <v>227</v>
      </c>
      <c r="J48" s="30" t="s">
        <v>84</v>
      </c>
      <c r="K48" s="32">
        <v>2281791</v>
      </c>
      <c r="L48" s="32">
        <v>1254985</v>
      </c>
      <c r="M48" s="32">
        <v>926877</v>
      </c>
      <c r="N48" s="32">
        <v>328108</v>
      </c>
      <c r="O48" s="32">
        <v>328108</v>
      </c>
      <c r="P48" s="32">
        <v>2999327</v>
      </c>
      <c r="Q48" s="32">
        <v>1379690</v>
      </c>
      <c r="R48" s="32">
        <v>883731</v>
      </c>
      <c r="S48" s="32">
        <v>495959</v>
      </c>
      <c r="T48" s="32">
        <v>495959</v>
      </c>
      <c r="U48" s="32">
        <v>824067</v>
      </c>
    </row>
    <row r="49" spans="1:21" ht="31" x14ac:dyDescent="0.35">
      <c r="A49" s="30" t="s">
        <v>221</v>
      </c>
      <c r="B49" s="30">
        <v>70862</v>
      </c>
      <c r="C49" s="30" t="s">
        <v>110</v>
      </c>
      <c r="D49" s="30" t="s">
        <v>111</v>
      </c>
      <c r="E49" s="30" t="s">
        <v>112</v>
      </c>
      <c r="F49" s="30" t="s">
        <v>113</v>
      </c>
      <c r="G49" s="30" t="s">
        <v>230</v>
      </c>
      <c r="H49" s="30" t="s">
        <v>80</v>
      </c>
      <c r="I49" s="30" t="s">
        <v>112</v>
      </c>
      <c r="J49" s="30" t="s">
        <v>83</v>
      </c>
      <c r="K49" s="32">
        <v>115920</v>
      </c>
      <c r="L49" s="32">
        <v>63756</v>
      </c>
      <c r="M49" s="32">
        <v>57811</v>
      </c>
      <c r="N49" s="32">
        <v>5945</v>
      </c>
      <c r="O49" s="32">
        <v>5945</v>
      </c>
      <c r="P49" s="32">
        <v>140893</v>
      </c>
      <c r="Q49" s="32">
        <v>64811</v>
      </c>
      <c r="R49" s="32">
        <v>53173</v>
      </c>
      <c r="S49" s="32">
        <v>11638</v>
      </c>
      <c r="T49" s="32">
        <v>11638</v>
      </c>
      <c r="U49" s="32">
        <v>17583</v>
      </c>
    </row>
    <row r="50" spans="1:21" x14ac:dyDescent="0.35">
      <c r="A50" s="30" t="s">
        <v>231</v>
      </c>
      <c r="B50" s="30">
        <v>10587</v>
      </c>
      <c r="C50" s="30" t="s">
        <v>114</v>
      </c>
      <c r="D50" s="30" t="s">
        <v>115</v>
      </c>
      <c r="E50" s="30" t="s">
        <v>116</v>
      </c>
      <c r="F50" s="30" t="s">
        <v>117</v>
      </c>
      <c r="G50" s="30" t="s">
        <v>118</v>
      </c>
      <c r="H50" s="30" t="s">
        <v>79</v>
      </c>
      <c r="I50" s="30" t="s">
        <v>119</v>
      </c>
      <c r="J50" s="30" t="s">
        <v>83</v>
      </c>
      <c r="K50" s="32">
        <v>132798</v>
      </c>
      <c r="L50" s="32">
        <v>73039</v>
      </c>
      <c r="M50" s="32">
        <v>49135</v>
      </c>
      <c r="N50" s="32">
        <v>23904</v>
      </c>
      <c r="O50" s="32">
        <v>23904</v>
      </c>
      <c r="P50" s="32">
        <v>26496</v>
      </c>
      <c r="Q50" s="32">
        <v>12188</v>
      </c>
      <c r="R50" s="32">
        <v>7419</v>
      </c>
      <c r="S50" s="32">
        <v>4769</v>
      </c>
      <c r="T50" s="32">
        <v>4769</v>
      </c>
      <c r="U50" s="32">
        <v>28673</v>
      </c>
    </row>
    <row r="51" spans="1:21" x14ac:dyDescent="0.35">
      <c r="A51" s="33" t="s">
        <v>20</v>
      </c>
      <c r="B51" s="34"/>
      <c r="C51" s="34"/>
      <c r="D51" s="35"/>
      <c r="E51" s="33"/>
      <c r="F51" s="36"/>
      <c r="G51" s="34"/>
      <c r="H51" s="34"/>
      <c r="I51" s="37"/>
      <c r="J51" s="38"/>
      <c r="K51" s="39">
        <f>SUBTOTAL(109,Table1[(A)
Estimated Total 2025–26 Charter School LCFF State Aid])</f>
        <v>38988719</v>
      </c>
      <c r="L51" s="39">
        <f>SUBTOTAL(109,Table1[(B)
Estimated Charter School LCFF State Aid
= (A) x .55])</f>
        <v>21443798</v>
      </c>
      <c r="M51" s="39">
        <f>SUBTOTAL(109,Table1[(C)
Prior Payments
(September 2025)])</f>
        <v>13747362</v>
      </c>
      <c r="N51" s="39">
        <f>SUBTOTAL(109,Table1[(D)
Estimated Charter School LCFF State Aid Net of Prior Payments
= (B) - (C)])</f>
        <v>7696436</v>
      </c>
      <c r="O51" s="39">
        <f>SUBTOTAL(109,Table1[(E)
Adjusted Charter School LCFF State Aid
= Greater of (D) or 0])</f>
        <v>8844073</v>
      </c>
      <c r="P51" s="39">
        <f>SUBTOTAL(109,Table1[(F)
Estimated 2025–26 In-lieu of Property Taxes])</f>
        <v>15254832</v>
      </c>
      <c r="Q51" s="39">
        <f>SUBTOTAL(109,Table1[(G)
Estimated In-lieu of Property Taxes
= (F) x .46])</f>
        <v>7017222</v>
      </c>
      <c r="R51" s="39">
        <f>SUBTOTAL(109,Table1[(H)
Prior Payment of In-lieu of Property Taxes
(September 2025)])</f>
        <v>4228151</v>
      </c>
      <c r="S51" s="39">
        <f>SUBTOTAL(109,Table1[(I)
Estimated In-lieu of Property Taxes Net of Prior Payments
= (G) - (H)])</f>
        <v>2789071</v>
      </c>
      <c r="T51" s="39">
        <f>SUBTOTAL(109,Table1[(J)
Adjusted In-lieu of Property Taxes
= Greater of (I) or 0])</f>
        <v>2869799</v>
      </c>
      <c r="U51" s="39">
        <f>SUBTOTAL(109,Table1[(K)
Apportionment Total
= (E) + (J)])</f>
        <v>11713872</v>
      </c>
    </row>
    <row r="52" spans="1:21" x14ac:dyDescent="0.35">
      <c r="A52" s="17" t="s">
        <v>9</v>
      </c>
    </row>
    <row r="53" spans="1:21" x14ac:dyDescent="0.35">
      <c r="A53" s="18" t="s">
        <v>0</v>
      </c>
    </row>
    <row r="54" spans="1:21" x14ac:dyDescent="0.35">
      <c r="A54" s="18" t="s">
        <v>10</v>
      </c>
    </row>
    <row r="55" spans="1:21" x14ac:dyDescent="0.35">
      <c r="A55" s="19" t="s">
        <v>122</v>
      </c>
    </row>
  </sheetData>
  <printOptions horizontalCentered="1"/>
  <pageMargins left="0.25" right="0.25" top="0.75" bottom="0.75" header="0.3" footer="0.3"/>
  <pageSetup paperSize="5" scale="37" fitToHeight="0" orientation="landscape" r:id="rId1"/>
  <headerFooter>
    <oddFooter>&amp;C&amp;"Arial,Regular"&amp;12Page &amp;P of &amp;N</oddFooter>
  </headerFooter>
  <ignoredErrors>
    <ignoredError sqref="A8:U30 A7:L7 N7:Q7 S7:U7 A32:U50 A31:L31 N31:U3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25-26 CS Adv</vt:lpstr>
      <vt:lpstr>'Summary 25-26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Charter School Second Special Advance Summary - Principal Apportionment (CA Dept of Education)</dc:title>
  <dc:subject>Summary of the 2025–26 Second Special Advance Apportionment for Charter Schools.</dc:subject>
  <dc:creator/>
  <cp:lastModifiedBy/>
  <dcterms:created xsi:type="dcterms:W3CDTF">2023-11-30T00:14:15Z</dcterms:created>
  <dcterms:modified xsi:type="dcterms:W3CDTF">2025-12-04T17:55:12Z</dcterms:modified>
</cp:coreProperties>
</file>