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CB0A60DF-3044-4C5F-BD1E-1F8C0F9A0AC3}" xr6:coauthVersionLast="47" xr6:coauthVersionMax="47" xr10:uidLastSave="{00000000-0000-0000-0000-000000000000}"/>
  <bookViews>
    <workbookView xWindow="-120" yWindow="-120" windowWidth="29040" windowHeight="15840" xr2:uid="{2E0412A3-1168-4149-9D6B-0647AD8221BC}"/>
  </bookViews>
  <sheets>
    <sheet name="Pay Schedule County 20-21 P1" sheetId="1" r:id="rId1"/>
  </sheets>
  <definedNames>
    <definedName name="_xlnm._FilterDatabase" localSheetId="0" hidden="1">'Pay Schedule County 20-21 P1'!$A$1:$A$2</definedName>
    <definedName name="_xlnm.Print_Area" localSheetId="0">'Pay Schedule County 20-21 P1'!$A$1:$Q$69</definedName>
    <definedName name="_xlnm.Print_Titles" localSheetId="0">'Pay Schedule County 20-21 P1'!$1:$6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1" l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</calcChain>
</file>

<file path=xl/sharedStrings.xml><?xml version="1.0" encoding="utf-8"?>
<sst xmlns="http://schemas.openxmlformats.org/spreadsheetml/2006/main" count="143" uniqueCount="143">
  <si>
    <t>Monthly Payment Schedule by County - REVISED March 2021</t>
  </si>
  <si>
    <t>2020–21 First Principal (P-1) Apportionment</t>
  </si>
  <si>
    <t>California Department of Education</t>
  </si>
  <si>
    <t>County Code</t>
  </si>
  <si>
    <t>County 
Name</t>
  </si>
  <si>
    <t>Total P-1 Apportionment</t>
  </si>
  <si>
    <t xml:space="preserve">February 2021 Unadjusted Payment </t>
  </si>
  <si>
    <t xml:space="preserve">February 2021 Payment Deferred to November 2021 </t>
  </si>
  <si>
    <t>March 2021 Unadjusted Payment</t>
  </si>
  <si>
    <t>March 2021 Payment Deferred to October 2021</t>
  </si>
  <si>
    <t>March 2021 Payment Net of Deferral + ADJUSTED February Payment for Select LEAs</t>
  </si>
  <si>
    <t>April 2021 Unadjusted Payment</t>
  </si>
  <si>
    <t xml:space="preserve">April 2021 Payment Deferred to September 2021 </t>
  </si>
  <si>
    <t>April 2021 Payment Net of Deferral</t>
  </si>
  <si>
    <t>May 2021 Unadjusted Payment</t>
  </si>
  <si>
    <t>May 2021 Payment Deferred to August 2021</t>
  </si>
  <si>
    <t>May 2021 Payment Net of Deferral</t>
  </si>
  <si>
    <t>Total Cash Payments in the 
P-1 Period</t>
  </si>
  <si>
    <t>Total P-1 Apportionment Payments Including Deferrals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</si>
  <si>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</si>
  <si>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</si>
  <si>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</si>
  <si>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</si>
  <si>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</si>
  <si>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</si>
  <si>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</si>
  <si>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</si>
  <si>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</si>
  <si>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</si>
  <si>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</si>
  <si>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</si>
  <si>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</si>
  <si>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</si>
  <si>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</si>
  <si>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</si>
  <si>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</si>
  <si>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</si>
  <si>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</si>
  <si>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</si>
  <si>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</si>
  <si>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</si>
  <si>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</si>
  <si>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</si>
  <si>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</si>
  <si>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</si>
  <si>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</si>
  <si>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</si>
  <si>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</si>
  <si>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</si>
  <si>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</si>
  <si>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</si>
  <si>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</si>
  <si>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</si>
  <si>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</si>
  <si>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</si>
  <si>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</si>
  <si>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Los Angeles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</si>
  <si>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</si>
  <si>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</si>
  <si>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</si>
  <si>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</si>
  <si>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</si>
  <si>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</si>
  <si>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</si>
  <si>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</si>
  <si>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</si>
  <si>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</si>
  <si>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</si>
  <si>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</si>
  <si>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</si>
  <si>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</si>
  <si>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</si>
  <si>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</si>
  <si>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</si>
  <si>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</si>
  <si>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</si>
  <si>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</si>
  <si>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</si>
  <si>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</si>
  <si>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</si>
  <si>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</si>
  <si>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</si>
  <si>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</si>
  <si>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</si>
  <si>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</si>
  <si>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</si>
  <si>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</si>
  <si>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</si>
  <si>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</si>
  <si>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</si>
  <si>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</si>
  <si>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</si>
  <si>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</si>
  <si>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</si>
  <si>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</si>
  <si>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</si>
  <si>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</si>
  <si>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</si>
  <si>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</si>
  <si>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</si>
  <si>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</si>
  <si>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</si>
  <si>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</si>
  <si>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</si>
  <si>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</si>
  <si>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</si>
  <si>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</si>
  <si>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</si>
  <si>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</si>
  <si>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</si>
  <si>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</si>
  <si>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</si>
  <si>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</si>
  <si>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</si>
  <si>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</si>
  <si>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</si>
  <si>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</si>
  <si>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</si>
  <si>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</si>
  <si>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</si>
  <si>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</si>
  <si>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</si>
  <si>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</si>
  <si>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</si>
  <si>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</si>
  <si>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</si>
  <si>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</si>
  <si>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</si>
  <si>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</si>
  <si>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</si>
  <si>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</si>
  <si>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</si>
  <si>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</si>
  <si>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</si>
  <si>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</si>
  <si>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>Prepared by:</t>
  </si>
  <si>
    <t>School Fiscal Services Division</t>
  </si>
  <si>
    <t>March 2021</t>
  </si>
  <si>
    <t>February 2021 Payment Net of Deferral (Paid by SCO 2/26/2021)</t>
  </si>
  <si>
    <t>LEGEND: SCO = State Controller's Office; LEA = Local Educational Agency</t>
  </si>
  <si>
    <t>https://www.cde.ca.gov/fg/aa/pa/documents/payschedlea20p1.xlsx</t>
  </si>
  <si>
    <t>3/3/2021 version reflects revised deferral exemption amounts for select local educational agencies (LEAs). See Monthly Payment Schedule by LEA for more detail: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</si>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</sst>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2" formatCode="_(&quot;$&quot;* #,##0_);_(&quot;$&quot;* \(#,##0\);_(&quot;$&quot;* &quot;-&quot;_);_(@_)"/>
    <numFmt numFmtId="41" formatCode="_(* #,##0_);_(* \(#,##0\);_(* &quot;-&quot;_);_(@_)"/>
  </numFmts>
  <fonts count="9" x14ac:knownFonts="1">
    <font>
      <sz val="12"/>
      <color theme="1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1" fillId="0" borderId="2" applyNumberFormat="0" applyFill="0" applyAlignment="0" applyProtection="0"/>
    <xf numFmtId="0" fontId="5" fillId="2" borderId="3" applyNumberFormat="0" applyProtection="0">
      <alignment horizontal="center" wrapText="1"/>
    </xf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2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5" fillId="2" borderId="0" xfId="3" applyBorder="1">
      <alignment horizontal="center" wrapText="1"/>
    </xf>
    <xf numFmtId="0" fontId="3" fillId="0" borderId="0" xfId="0" applyFont="1" applyAlignment="1">
      <alignment horizontal="left" wrapText="1"/>
    </xf>
    <xf numFmtId="42" fontId="0" fillId="0" borderId="0" xfId="0" applyNumberFormat="1" applyAlignment="1">
      <alignment wrapText="1"/>
    </xf>
    <xf numFmtId="41" fontId="0" fillId="0" borderId="0" xfId="0" applyNumberFormat="1" applyAlignment="1">
      <alignment wrapText="1"/>
    </xf>
    <xf numFmtId="0" fontId="6" fillId="0" borderId="0" xfId="0" applyFont="1"/>
    <xf numFmtId="0" fontId="0" fillId="0" borderId="0" xfId="0" quotePrefix="1"/>
    <xf numFmtId="0" fontId="6" fillId="0" borderId="0" xfId="4" applyNumberFormat="1" applyAlignment="1"/>
    <xf numFmtId="0" fontId="6" fillId="0" borderId="0" xfId="4" applyAlignment="1">
      <alignment wrapText="1"/>
    </xf>
    <xf numFmtId="42" fontId="6" fillId="0" borderId="0" xfId="4" applyNumberFormat="1" applyAlignment="1">
      <alignment wrapText="1"/>
    </xf>
    <xf numFmtId="14" fontId="7" fillId="0" borderId="0" xfId="5" applyNumberForma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/>
    </xf>
    <xf numFmtId="0" fontId="0" fillId="0" borderId="0" xfId="0" applyAlignment="1"/>
  </cellXfs>
  <cellStyles count="6">
    <cellStyle name="Heading 1" xfId="1" builtinId="16"/>
    <cellStyle name="Heading 2" xfId="2" builtinId="17"/>
    <cellStyle name="Hyperlink" xfId="5" builtinId="8"/>
    <cellStyle name="Normal" xfId="0" builtinId="0"/>
    <cellStyle name="PAS Table Header 2" xfId="3" xr:uid="{BB6B0C08-4B75-43F6-A043-C12097899448}"/>
    <cellStyle name="Total" xfId="4" builtinId="25" customBuiltin="1"/>
  </cellStyles>
  <dxfs count="29"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general" vertical="bottom" textRotation="0" wrapText="1" indent="0" justifyLastLine="0" shrinkToFit="0" readingOrder="0"/>
    </dxf>
    <dxf>
      <numFmt numFmtId="33" formatCode="_(* #,##0_);_(* \(#,##0\);_(* &quot;-&quot;_);_(@_)"/>
      <alignment horizontal="general" vertical="bottom" textRotation="0" wrapText="1" indent="0" justifyLastLine="0" shrinkToFit="0" readingOrder="0"/>
    </dxf>
    <dxf>
      <numFmt numFmtId="33" formatCode="_(* #,##0_);_(* \(#,##0\);_(* &quot;-&quot;_);_(@_)"/>
      <alignment horizontal="general" vertical="bottom" textRotation="0" wrapText="1" indent="0" justifyLastLine="0" shrinkToFit="0" readingOrder="0"/>
    </dxf>
    <dxf>
      <numFmt numFmtId="33" formatCode="_(* #,##0_);_(* \(#,##0\);_(* &quot;-&quot;_);_(@_)"/>
      <alignment horizontal="general" vertical="bottom" textRotation="0" wrapText="1" indent="0" justifyLastLine="0" shrinkToFit="0" readingOrder="0"/>
    </dxf>
    <dxf>
      <numFmt numFmtId="33" formatCode="_(* #,##0_);_(* \(#,##0\);_(* &quot;-&quot;_);_(@_)"/>
      <alignment horizontal="general" vertical="bottom" textRotation="0" wrapText="1" indent="0" justifyLastLine="0" shrinkToFit="0" readingOrder="0"/>
    </dxf>
    <dxf>
      <border diagonalUp="0" diagonalDown="0">
        <left/>
        <right/>
        <top style="thin">
          <color auto="1"/>
        </top>
        <bottom/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28"/>
      <tableStyleElement type="headerRow" dxfId="27"/>
      <tableStyleElement type="totalRow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E71253-38F3-4C71-AE49-BF50453BC952}" name="Table1" displayName="Table1" ref="A6:Q65" totalsRowCount="1" headerRowDxfId="25" dataDxfId="24" totalsRowDxfId="0" tableBorderDxfId="23" totalsRowCellStyle="Total">
  <autoFilter ref="A6:Q64" xr:uid="{12B857E8-C14D-44FD-8D50-C7B3CF8C87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DD178300-D4E9-4D24-8F44-37D7E9485538}" name="County Code" totalsRowLabel="TOTAL" totalsRowDxfId="17" totalsRowCellStyle="Total"/>
    <tableColumn id="2" xr3:uid="{99F362E4-6203-4744-917F-0E59B634B874}" name="County _x000a_Name" totalsRowDxfId="16" totalsRowCellStyle="Total"/>
    <tableColumn id="3" xr3:uid="{922907E3-DD5A-42A8-8885-57D14A483067}" name="Total P-1 Apportionment" totalsRowFunction="sum" totalsRowDxfId="15" totalsRowCellStyle="Total"/>
    <tableColumn id="13" xr3:uid="{61265CF1-50CB-421D-B0E2-F61638335A26}" name="February 2021 Unadjusted Payment " totalsRowFunction="sum" dataDxfId="22" totalsRowDxfId="14" totalsRowCellStyle="Total"/>
    <tableColumn id="4" xr3:uid="{1FE4A4DB-4879-40AD-8777-1F04413BA6A3}" name="February 2021 Payment Deferred to November 2021 " totalsRowFunction="sum" totalsRowDxfId="13" totalsRowCellStyle="Total"/>
    <tableColumn id="5" xr3:uid="{67F8BF0E-4B4B-4E80-9662-E28FA3BC379F}" name="February 2021 Payment Net of Deferral (Paid by SCO 2/26/2021)" totalsRowFunction="sum" totalsRowDxfId="12" totalsRowCellStyle="Total"/>
    <tableColumn id="14" xr3:uid="{8CDBA31D-D896-4E4D-9B97-5F02BFF3CB47}" name="March 2021 Unadjusted Payment" totalsRowFunction="sum" dataDxfId="21" totalsRowDxfId="11" totalsRowCellStyle="Total"/>
    <tableColumn id="6" xr3:uid="{A230515C-9763-41D9-A644-7EBFA023B663}" name="March 2021 Payment Deferred to October 2021" totalsRowFunction="sum" totalsRowDxfId="10" totalsRowCellStyle="Total"/>
    <tableColumn id="7" xr3:uid="{BC5A8A35-5208-4F33-98D9-EEE9E5B5931E}" name="March 2021 Payment Net of Deferral + ADJUSTED February Payment for Select LEAs" totalsRowFunction="sum" totalsRowDxfId="9" totalsRowCellStyle="Total"/>
    <tableColumn id="15" xr3:uid="{D5031845-CF03-42C5-8318-595136B71B72}" name="April 2021 Unadjusted Payment" totalsRowFunction="sum" dataDxfId="20" totalsRowDxfId="8" totalsRowCellStyle="Total"/>
    <tableColumn id="8" xr3:uid="{5AC488C0-2990-4F79-9AC3-50FA649FAE72}" name="April 2021 Payment Deferred to September 2021 " totalsRowFunction="sum" totalsRowDxfId="7" totalsRowCellStyle="Total"/>
    <tableColumn id="9" xr3:uid="{954BF9D5-32C6-4148-99C1-2244E280407B}" name="April 2021 Payment Net of Deferral" totalsRowFunction="sum" totalsRowDxfId="6" totalsRowCellStyle="Total"/>
    <tableColumn id="16" xr3:uid="{33FCA1EB-6B8C-4BDE-91B7-B2452EBE7065}" name="May 2021 Unadjusted Payment" totalsRowFunction="sum" dataDxfId="19" totalsRowDxfId="5" totalsRowCellStyle="Total"/>
    <tableColumn id="10" xr3:uid="{48D49F58-CC6E-4E5E-9EC9-5BF6FA6922E2}" name="May 2021 Payment Deferred to August 2021" totalsRowFunction="sum" totalsRowDxfId="4" totalsRowCellStyle="Total"/>
    <tableColumn id="11" xr3:uid="{B3336652-620A-4FB7-9C5A-704620F92AE6}" name="May 2021 Payment Net of Deferral" totalsRowFunction="sum" totalsRowDxfId="3" totalsRowCellStyle="Total"/>
    <tableColumn id="17" xr3:uid="{62AC80F0-8BCD-43A9-99FA-71EAC2C0CFB6}" name="Total Cash Payments in the _x000a_P-1 Period" totalsRowFunction="sum" dataDxfId="18" totalsRowDxfId="2" totalsRowCellStyle="Total"/>
    <tableColumn id="12" xr3:uid="{83CB5E3B-EFCD-471C-9B5D-E300E6D53083}" name="Total P-1 Apportionment Payments Including Deferrals" totalsRowFunction="sum" totalsRowDxfId="1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Monthly Payment Schedule by County data for the 2020–21 First Principal Apportionment (Revised March 2021)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aa/pa/documents/payschedlea20p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2AA0-A516-4F25-B411-DD69F33F22DF}">
  <sheetPr>
    <pageSetUpPr fitToPage="1"/>
  </sheetPr>
  <dimension ref="A1:Q69"/>
  <sheetViews>
    <sheetView tabSelected="1" zoomScaleNormal="100" workbookViewId="0">
      <pane ySplit="6" topLeftCell="A7" activePane="bottomLeft" state="frozen"/>
      <selection pane="bottomLeft"/>
    </sheetView>
  </sheetViews>
  <sheetFormatPr defaultColWidth="8.88671875" defaultRowHeight="15" x14ac:dyDescent="0.2"/>
  <cols>
    <col min="1" max="1" width="7.88671875" customWidth="1"/>
    <col min="2" max="2" width="13.21875" bestFit="1" customWidth="1"/>
    <col min="3" max="3" width="15.88671875" bestFit="1" customWidth="1"/>
    <col min="4" max="4" width="15.77734375" customWidth="1"/>
    <col min="5" max="5" width="18.21875" customWidth="1"/>
    <col min="6" max="6" width="16.109375" customWidth="1"/>
    <col min="7" max="7" width="15.6640625" customWidth="1"/>
    <col min="8" max="8" width="17.44140625" customWidth="1"/>
    <col min="9" max="9" width="23.33203125" customWidth="1"/>
    <col min="10" max="10" width="15.109375" customWidth="1"/>
    <col min="11" max="11" width="18.44140625" customWidth="1"/>
    <col min="12" max="12" width="14.33203125" customWidth="1"/>
    <col min="13" max="13" width="14.44140625" customWidth="1"/>
    <col min="14" max="14" width="16.5546875" customWidth="1"/>
    <col min="15" max="15" width="15.44140625" customWidth="1"/>
    <col min="16" max="16" width="15.88671875" customWidth="1"/>
    <col min="17" max="17" width="18.77734375" customWidth="1"/>
  </cols>
  <sheetData>
    <row r="1" spans="1:17" ht="18" x14ac:dyDescent="0.25">
      <c r="A1" s="15" t="s">
        <v>0</v>
      </c>
      <c r="B1" s="1"/>
      <c r="C1" s="2"/>
      <c r="D1" s="2"/>
    </row>
    <row r="2" spans="1:17" x14ac:dyDescent="0.2">
      <c r="A2" s="2" t="s">
        <v>1</v>
      </c>
      <c r="B2" s="3"/>
      <c r="C2" s="2"/>
      <c r="D2" s="2"/>
    </row>
    <row r="3" spans="1:17" x14ac:dyDescent="0.2">
      <c r="A3" s="4" t="s">
        <v>139</v>
      </c>
      <c r="B3" s="3"/>
      <c r="C3" s="2"/>
      <c r="D3" s="2"/>
    </row>
    <row r="4" spans="1:17" x14ac:dyDescent="0.2">
      <c r="A4" t="s">
        <v>141</v>
      </c>
      <c r="B4" s="3"/>
      <c r="C4" s="2"/>
      <c r="D4" s="2"/>
    </row>
    <row r="5" spans="1:17" ht="23.25" customHeight="1" x14ac:dyDescent="0.2">
      <c r="A5" s="14" t="s">
        <v>140</v>
      </c>
      <c r="B5" s="3"/>
      <c r="C5" s="2"/>
      <c r="D5" s="2"/>
    </row>
    <row r="6" spans="1:17" ht="63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138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5" t="s">
        <v>17</v>
      </c>
      <c r="Q6" s="5" t="s">
        <v>18</v>
      </c>
    </row>
    <row r="7" spans="1:17" x14ac:dyDescent="0.2">
      <c r="A7" s="6" t="s">
        <v>19</v>
      </c>
      <c r="B7" s="6" t="s">
        <v>20</v>
      </c>
      <c r="C7" s="7">
        <v>1071255352</v>
      </c>
      <c r="D7" s="7">
        <v>84805206</v>
      </c>
      <c r="E7" s="7">
        <v>40864610</v>
      </c>
      <c r="F7" s="7">
        <v>43890434</v>
      </c>
      <c r="G7" s="7">
        <v>84805206</v>
      </c>
      <c r="H7" s="7">
        <v>63214177</v>
      </c>
      <c r="I7" s="7">
        <v>21641191</v>
      </c>
      <c r="J7" s="7">
        <v>84805206</v>
      </c>
      <c r="K7" s="7">
        <v>63940598</v>
      </c>
      <c r="L7" s="7">
        <v>20864608</v>
      </c>
      <c r="M7" s="7">
        <v>84805206</v>
      </c>
      <c r="N7" s="7">
        <v>64208440</v>
      </c>
      <c r="O7" s="7">
        <v>20596766</v>
      </c>
      <c r="P7" s="7">
        <v>106992999</v>
      </c>
      <c r="Q7" s="7">
        <v>339220824</v>
      </c>
    </row>
    <row r="8" spans="1:17" x14ac:dyDescent="0.2">
      <c r="A8" s="6" t="s">
        <v>21</v>
      </c>
      <c r="B8" s="6" t="s">
        <v>22</v>
      </c>
      <c r="C8" s="8">
        <v>1150446</v>
      </c>
      <c r="D8" s="8">
        <v>92122</v>
      </c>
      <c r="E8" s="8">
        <v>44467</v>
      </c>
      <c r="F8" s="8">
        <v>47655</v>
      </c>
      <c r="G8" s="8">
        <v>92122</v>
      </c>
      <c r="H8" s="8">
        <v>68786</v>
      </c>
      <c r="I8" s="8">
        <v>23336</v>
      </c>
      <c r="J8" s="8">
        <v>92122</v>
      </c>
      <c r="K8" s="8">
        <v>69652</v>
      </c>
      <c r="L8" s="8">
        <v>22470</v>
      </c>
      <c r="M8" s="8">
        <v>92122</v>
      </c>
      <c r="N8" s="8">
        <v>69944</v>
      </c>
      <c r="O8" s="8">
        <v>22178</v>
      </c>
      <c r="P8" s="8">
        <v>115639</v>
      </c>
      <c r="Q8" s="8">
        <v>368488</v>
      </c>
    </row>
    <row r="9" spans="1:17" x14ac:dyDescent="0.2">
      <c r="A9" s="6" t="s">
        <v>23</v>
      </c>
      <c r="B9" s="6" t="s">
        <v>24</v>
      </c>
      <c r="C9" s="8">
        <v>12588595</v>
      </c>
      <c r="D9" s="8">
        <v>725088</v>
      </c>
      <c r="E9" s="8">
        <v>349993</v>
      </c>
      <c r="F9" s="8">
        <v>375095</v>
      </c>
      <c r="G9" s="8">
        <v>725088</v>
      </c>
      <c r="H9" s="8">
        <v>541411</v>
      </c>
      <c r="I9" s="8">
        <v>183677</v>
      </c>
      <c r="J9" s="8">
        <v>725088</v>
      </c>
      <c r="K9" s="8">
        <v>548229</v>
      </c>
      <c r="L9" s="8">
        <v>176859</v>
      </c>
      <c r="M9" s="8">
        <v>725088</v>
      </c>
      <c r="N9" s="8">
        <v>550526</v>
      </c>
      <c r="O9" s="8">
        <v>174562</v>
      </c>
      <c r="P9" s="8">
        <v>910193</v>
      </c>
      <c r="Q9" s="8">
        <v>2900352</v>
      </c>
    </row>
    <row r="10" spans="1:17" x14ac:dyDescent="0.2">
      <c r="A10" s="6" t="s">
        <v>25</v>
      </c>
      <c r="B10" s="6" t="s">
        <v>26</v>
      </c>
      <c r="C10" s="8">
        <v>179882258</v>
      </c>
      <c r="D10" s="8">
        <v>14433528</v>
      </c>
      <c r="E10" s="8">
        <v>6966933</v>
      </c>
      <c r="F10" s="8">
        <v>7466595</v>
      </c>
      <c r="G10" s="8">
        <v>14433528</v>
      </c>
      <c r="H10" s="8">
        <v>10777270</v>
      </c>
      <c r="I10" s="8">
        <v>3656258</v>
      </c>
      <c r="J10" s="8">
        <v>14433528</v>
      </c>
      <c r="K10" s="8">
        <v>10913003</v>
      </c>
      <c r="L10" s="8">
        <v>3520525</v>
      </c>
      <c r="M10" s="8">
        <v>14433528</v>
      </c>
      <c r="N10" s="8">
        <v>10958718</v>
      </c>
      <c r="O10" s="8">
        <v>3474810</v>
      </c>
      <c r="P10" s="8">
        <v>18118188</v>
      </c>
      <c r="Q10" s="8">
        <v>57734112</v>
      </c>
    </row>
    <row r="11" spans="1:17" x14ac:dyDescent="0.2">
      <c r="A11" s="6" t="s">
        <v>27</v>
      </c>
      <c r="B11" s="6" t="s">
        <v>28</v>
      </c>
      <c r="C11" s="8">
        <v>15595621</v>
      </c>
      <c r="D11" s="8">
        <v>870199</v>
      </c>
      <c r="E11" s="8">
        <v>420037</v>
      </c>
      <c r="F11" s="8">
        <v>450162</v>
      </c>
      <c r="G11" s="8">
        <v>870199</v>
      </c>
      <c r="H11" s="8">
        <v>649763</v>
      </c>
      <c r="I11" s="8">
        <v>220436</v>
      </c>
      <c r="J11" s="8">
        <v>870199</v>
      </c>
      <c r="K11" s="8">
        <v>657947</v>
      </c>
      <c r="L11" s="8">
        <v>212252</v>
      </c>
      <c r="M11" s="8">
        <v>870199</v>
      </c>
      <c r="N11" s="8">
        <v>660704</v>
      </c>
      <c r="O11" s="8">
        <v>209495</v>
      </c>
      <c r="P11" s="8">
        <v>1092345</v>
      </c>
      <c r="Q11" s="8">
        <v>3480796</v>
      </c>
    </row>
    <row r="12" spans="1:17" x14ac:dyDescent="0.2">
      <c r="A12" s="6" t="s">
        <v>29</v>
      </c>
      <c r="B12" s="6" t="s">
        <v>30</v>
      </c>
      <c r="C12" s="8">
        <v>30627099</v>
      </c>
      <c r="D12" s="8">
        <v>1981370</v>
      </c>
      <c r="E12" s="8">
        <v>956390</v>
      </c>
      <c r="F12" s="8">
        <v>1024980</v>
      </c>
      <c r="G12" s="8">
        <v>1981370</v>
      </c>
      <c r="H12" s="8">
        <v>1479456</v>
      </c>
      <c r="I12" s="8">
        <v>501914</v>
      </c>
      <c r="J12" s="8">
        <v>1981370</v>
      </c>
      <c r="K12" s="8">
        <v>1498088</v>
      </c>
      <c r="L12" s="8">
        <v>483282</v>
      </c>
      <c r="M12" s="8">
        <v>1981370</v>
      </c>
      <c r="N12" s="8">
        <v>1504364</v>
      </c>
      <c r="O12" s="8">
        <v>477006</v>
      </c>
      <c r="P12" s="8">
        <v>2487182</v>
      </c>
      <c r="Q12" s="8">
        <v>7925480</v>
      </c>
    </row>
    <row r="13" spans="1:17" x14ac:dyDescent="0.2">
      <c r="A13" s="6" t="s">
        <v>31</v>
      </c>
      <c r="B13" s="6" t="s">
        <v>32</v>
      </c>
      <c r="C13" s="8">
        <v>795931876</v>
      </c>
      <c r="D13" s="8">
        <v>67227783</v>
      </c>
      <c r="E13" s="8">
        <v>32231970</v>
      </c>
      <c r="F13" s="8">
        <v>34797720</v>
      </c>
      <c r="G13" s="8">
        <v>67227783</v>
      </c>
      <c r="H13" s="8">
        <v>49860194</v>
      </c>
      <c r="I13" s="8">
        <v>17565682</v>
      </c>
      <c r="J13" s="8">
        <v>67227783</v>
      </c>
      <c r="K13" s="8">
        <v>50488149</v>
      </c>
      <c r="L13" s="8">
        <v>16739634</v>
      </c>
      <c r="M13" s="8">
        <v>67227783</v>
      </c>
      <c r="N13" s="8">
        <v>50699642</v>
      </c>
      <c r="O13" s="8">
        <v>16528141</v>
      </c>
      <c r="P13" s="8">
        <v>85631177</v>
      </c>
      <c r="Q13" s="8">
        <v>268911132</v>
      </c>
    </row>
    <row r="14" spans="1:17" x14ac:dyDescent="0.2">
      <c r="A14" s="6" t="s">
        <v>33</v>
      </c>
      <c r="B14" s="6" t="s">
        <v>34</v>
      </c>
      <c r="C14" s="8">
        <v>27466044</v>
      </c>
      <c r="D14" s="8">
        <v>1811216</v>
      </c>
      <c r="E14" s="8">
        <v>874258</v>
      </c>
      <c r="F14" s="8">
        <v>936958</v>
      </c>
      <c r="G14" s="8">
        <v>1811216</v>
      </c>
      <c r="H14" s="8">
        <v>1352405</v>
      </c>
      <c r="I14" s="8">
        <v>458811</v>
      </c>
      <c r="J14" s="8">
        <v>1811216</v>
      </c>
      <c r="K14" s="8">
        <v>1369437</v>
      </c>
      <c r="L14" s="8">
        <v>441779</v>
      </c>
      <c r="M14" s="8">
        <v>1811216</v>
      </c>
      <c r="N14" s="8">
        <v>1375174</v>
      </c>
      <c r="O14" s="8">
        <v>436042</v>
      </c>
      <c r="P14" s="8">
        <v>2273590</v>
      </c>
      <c r="Q14" s="8">
        <v>7244864</v>
      </c>
    </row>
    <row r="15" spans="1:17" x14ac:dyDescent="0.2">
      <c r="A15" s="6" t="s">
        <v>35</v>
      </c>
      <c r="B15" s="6" t="s">
        <v>36</v>
      </c>
      <c r="C15" s="8">
        <v>305617205</v>
      </c>
      <c r="D15" s="8">
        <v>27546675</v>
      </c>
      <c r="E15" s="8">
        <v>13296532</v>
      </c>
      <c r="F15" s="8">
        <v>14250143</v>
      </c>
      <c r="G15" s="8">
        <v>27546675</v>
      </c>
      <c r="H15" s="8">
        <v>20568636</v>
      </c>
      <c r="I15" s="8">
        <v>6978039</v>
      </c>
      <c r="J15" s="8">
        <v>27546675</v>
      </c>
      <c r="K15" s="8">
        <v>20827681</v>
      </c>
      <c r="L15" s="8">
        <v>6718994</v>
      </c>
      <c r="M15" s="8">
        <v>27546675</v>
      </c>
      <c r="N15" s="8">
        <v>20914929</v>
      </c>
      <c r="O15" s="8">
        <v>6631746</v>
      </c>
      <c r="P15" s="8">
        <v>34578922</v>
      </c>
      <c r="Q15" s="8">
        <v>110186700</v>
      </c>
    </row>
    <row r="16" spans="1:17" x14ac:dyDescent="0.2">
      <c r="A16" s="6" t="s">
        <v>37</v>
      </c>
      <c r="B16" s="6" t="s">
        <v>38</v>
      </c>
      <c r="C16" s="8">
        <v>1650988297</v>
      </c>
      <c r="D16" s="8">
        <v>144521698</v>
      </c>
      <c r="E16" s="8">
        <v>69759322</v>
      </c>
      <c r="F16" s="8">
        <v>74762376</v>
      </c>
      <c r="G16" s="8">
        <v>144521698</v>
      </c>
      <c r="H16" s="8">
        <v>107911903</v>
      </c>
      <c r="I16" s="8">
        <v>36609795</v>
      </c>
      <c r="J16" s="8">
        <v>144521698</v>
      </c>
      <c r="K16" s="8">
        <v>109270979</v>
      </c>
      <c r="L16" s="8">
        <v>35250719</v>
      </c>
      <c r="M16" s="8">
        <v>144521698</v>
      </c>
      <c r="N16" s="8">
        <v>109728708</v>
      </c>
      <c r="O16" s="8">
        <v>34792990</v>
      </c>
      <c r="P16" s="8">
        <v>181415880</v>
      </c>
      <c r="Q16" s="8">
        <v>578086792</v>
      </c>
    </row>
    <row r="17" spans="1:17" x14ac:dyDescent="0.2">
      <c r="A17" s="6" t="s">
        <v>39</v>
      </c>
      <c r="B17" s="6" t="s">
        <v>40</v>
      </c>
      <c r="C17" s="8">
        <v>42787948</v>
      </c>
      <c r="D17" s="8">
        <v>3592145</v>
      </c>
      <c r="E17" s="8">
        <v>1733895</v>
      </c>
      <c r="F17" s="8">
        <v>1858250</v>
      </c>
      <c r="G17" s="8">
        <v>3592145</v>
      </c>
      <c r="H17" s="8">
        <v>2682194</v>
      </c>
      <c r="I17" s="8">
        <v>909951</v>
      </c>
      <c r="J17" s="8">
        <v>3592145</v>
      </c>
      <c r="K17" s="8">
        <v>2715975</v>
      </c>
      <c r="L17" s="8">
        <v>876170</v>
      </c>
      <c r="M17" s="8">
        <v>3592145</v>
      </c>
      <c r="N17" s="8">
        <v>2727352</v>
      </c>
      <c r="O17" s="8">
        <v>864793</v>
      </c>
      <c r="P17" s="8">
        <v>4509164</v>
      </c>
      <c r="Q17" s="8">
        <v>14368580</v>
      </c>
    </row>
    <row r="18" spans="1:17" x14ac:dyDescent="0.2">
      <c r="A18" s="6" t="s">
        <v>41</v>
      </c>
      <c r="B18" s="6" t="s">
        <v>42</v>
      </c>
      <c r="C18" s="8">
        <v>114169128</v>
      </c>
      <c r="D18" s="8">
        <v>9063688</v>
      </c>
      <c r="E18" s="8">
        <v>4374958</v>
      </c>
      <c r="F18" s="8">
        <v>4688730</v>
      </c>
      <c r="G18" s="8">
        <v>9063688</v>
      </c>
      <c r="H18" s="8">
        <v>6767702</v>
      </c>
      <c r="I18" s="8">
        <v>2295986</v>
      </c>
      <c r="J18" s="8">
        <v>9063688</v>
      </c>
      <c r="K18" s="8">
        <v>6765219</v>
      </c>
      <c r="L18" s="8">
        <v>2298469</v>
      </c>
      <c r="M18" s="8">
        <v>9063688</v>
      </c>
      <c r="N18" s="8">
        <v>6793555</v>
      </c>
      <c r="O18" s="8">
        <v>2270133</v>
      </c>
      <c r="P18" s="8">
        <v>11553318</v>
      </c>
      <c r="Q18" s="8">
        <v>36254752</v>
      </c>
    </row>
    <row r="19" spans="1:17" x14ac:dyDescent="0.2">
      <c r="A19" s="6" t="s">
        <v>43</v>
      </c>
      <c r="B19" s="6" t="s">
        <v>44</v>
      </c>
      <c r="C19" s="8">
        <v>316951110</v>
      </c>
      <c r="D19" s="8">
        <v>27155794</v>
      </c>
      <c r="E19" s="8">
        <v>13016625</v>
      </c>
      <c r="F19" s="8">
        <v>14081155</v>
      </c>
      <c r="G19" s="8">
        <v>27155794</v>
      </c>
      <c r="H19" s="8">
        <v>20135648</v>
      </c>
      <c r="I19" s="8">
        <v>7078160</v>
      </c>
      <c r="J19" s="8">
        <v>27155794</v>
      </c>
      <c r="K19" s="8">
        <v>20389239</v>
      </c>
      <c r="L19" s="8">
        <v>6766555</v>
      </c>
      <c r="M19" s="8">
        <v>27155794</v>
      </c>
      <c r="N19" s="8">
        <v>20474652</v>
      </c>
      <c r="O19" s="8">
        <v>6681142</v>
      </c>
      <c r="P19" s="8">
        <v>34607012</v>
      </c>
      <c r="Q19" s="8">
        <v>108623176</v>
      </c>
    </row>
    <row r="20" spans="1:17" x14ac:dyDescent="0.2">
      <c r="A20" s="6" t="s">
        <v>45</v>
      </c>
      <c r="B20" s="6" t="s">
        <v>46</v>
      </c>
      <c r="C20" s="8">
        <v>28192404</v>
      </c>
      <c r="D20" s="8">
        <v>2398542</v>
      </c>
      <c r="E20" s="8">
        <v>1157754</v>
      </c>
      <c r="F20" s="8">
        <v>1240788</v>
      </c>
      <c r="G20" s="8">
        <v>2398542</v>
      </c>
      <c r="H20" s="8">
        <v>1790950</v>
      </c>
      <c r="I20" s="8">
        <v>607592</v>
      </c>
      <c r="J20" s="8">
        <v>2398542</v>
      </c>
      <c r="K20" s="8">
        <v>1813507</v>
      </c>
      <c r="L20" s="8">
        <v>585035</v>
      </c>
      <c r="M20" s="8">
        <v>2398542</v>
      </c>
      <c r="N20" s="8">
        <v>1821103</v>
      </c>
      <c r="O20" s="8">
        <v>577439</v>
      </c>
      <c r="P20" s="8">
        <v>3010854</v>
      </c>
      <c r="Q20" s="8">
        <v>9594168</v>
      </c>
    </row>
    <row r="21" spans="1:17" x14ac:dyDescent="0.2">
      <c r="A21" s="6" t="s">
        <v>47</v>
      </c>
      <c r="B21" s="6" t="s">
        <v>48</v>
      </c>
      <c r="C21" s="8">
        <v>1527304279</v>
      </c>
      <c r="D21" s="8">
        <v>134569307</v>
      </c>
      <c r="E21" s="8">
        <v>64955390</v>
      </c>
      <c r="F21" s="8">
        <v>69613917</v>
      </c>
      <c r="G21" s="8">
        <v>134569307</v>
      </c>
      <c r="H21" s="8">
        <v>100480623</v>
      </c>
      <c r="I21" s="8">
        <v>34088684</v>
      </c>
      <c r="J21" s="8">
        <v>134569307</v>
      </c>
      <c r="K21" s="8">
        <v>101746109</v>
      </c>
      <c r="L21" s="8">
        <v>32823198</v>
      </c>
      <c r="M21" s="8">
        <v>134569307</v>
      </c>
      <c r="N21" s="8">
        <v>102172314</v>
      </c>
      <c r="O21" s="8">
        <v>32396993</v>
      </c>
      <c r="P21" s="8">
        <v>168922792</v>
      </c>
      <c r="Q21" s="8">
        <v>538277228</v>
      </c>
    </row>
    <row r="22" spans="1:17" x14ac:dyDescent="0.2">
      <c r="A22" s="6" t="s">
        <v>49</v>
      </c>
      <c r="B22" s="6" t="s">
        <v>50</v>
      </c>
      <c r="C22" s="8">
        <v>245923611</v>
      </c>
      <c r="D22" s="8">
        <v>20865374</v>
      </c>
      <c r="E22" s="8">
        <v>10071526</v>
      </c>
      <c r="F22" s="8">
        <v>10793848</v>
      </c>
      <c r="G22" s="8">
        <v>20865374</v>
      </c>
      <c r="H22" s="8">
        <v>15579822</v>
      </c>
      <c r="I22" s="8">
        <v>5285552</v>
      </c>
      <c r="J22" s="8">
        <v>20865374</v>
      </c>
      <c r="K22" s="8">
        <v>15776039</v>
      </c>
      <c r="L22" s="8">
        <v>5089335</v>
      </c>
      <c r="M22" s="8">
        <v>20865374</v>
      </c>
      <c r="N22" s="8">
        <v>15842122</v>
      </c>
      <c r="O22" s="8">
        <v>5023252</v>
      </c>
      <c r="P22" s="8">
        <v>26191987</v>
      </c>
      <c r="Q22" s="8">
        <v>83461496</v>
      </c>
    </row>
    <row r="23" spans="1:17" x14ac:dyDescent="0.2">
      <c r="A23" s="6" t="s">
        <v>51</v>
      </c>
      <c r="B23" s="6" t="s">
        <v>52</v>
      </c>
      <c r="C23" s="8">
        <v>62125220</v>
      </c>
      <c r="D23" s="8">
        <v>5258515</v>
      </c>
      <c r="E23" s="8">
        <v>2538238</v>
      </c>
      <c r="F23" s="8">
        <v>2720277</v>
      </c>
      <c r="G23" s="8">
        <v>5258515</v>
      </c>
      <c r="H23" s="8">
        <v>3926445</v>
      </c>
      <c r="I23" s="8">
        <v>1332070</v>
      </c>
      <c r="J23" s="8">
        <v>5258515</v>
      </c>
      <c r="K23" s="8">
        <v>3975894</v>
      </c>
      <c r="L23" s="8">
        <v>1282621</v>
      </c>
      <c r="M23" s="8">
        <v>5258515</v>
      </c>
      <c r="N23" s="8">
        <v>3992550</v>
      </c>
      <c r="O23" s="8">
        <v>1265965</v>
      </c>
      <c r="P23" s="8">
        <v>6600933</v>
      </c>
      <c r="Q23" s="8">
        <v>21034060</v>
      </c>
    </row>
    <row r="24" spans="1:17" x14ac:dyDescent="0.2">
      <c r="A24" s="6" t="s">
        <v>53</v>
      </c>
      <c r="B24" s="6" t="s">
        <v>54</v>
      </c>
      <c r="C24" s="8">
        <v>26095377</v>
      </c>
      <c r="D24" s="8">
        <v>2003774</v>
      </c>
      <c r="E24" s="8">
        <v>967205</v>
      </c>
      <c r="F24" s="8">
        <v>1036569</v>
      </c>
      <c r="G24" s="8">
        <v>2003774</v>
      </c>
      <c r="H24" s="8">
        <v>1496185</v>
      </c>
      <c r="I24" s="8">
        <v>507589</v>
      </c>
      <c r="J24" s="8">
        <v>2003774</v>
      </c>
      <c r="K24" s="8">
        <v>1515028</v>
      </c>
      <c r="L24" s="8">
        <v>488746</v>
      </c>
      <c r="M24" s="8">
        <v>2003774</v>
      </c>
      <c r="N24" s="8">
        <v>1521374</v>
      </c>
      <c r="O24" s="8">
        <v>482400</v>
      </c>
      <c r="P24" s="8">
        <v>2515304</v>
      </c>
      <c r="Q24" s="8">
        <v>8015096</v>
      </c>
    </row>
    <row r="25" spans="1:17" x14ac:dyDescent="0.2">
      <c r="A25" s="6" t="s">
        <v>55</v>
      </c>
      <c r="B25" s="6" t="s">
        <v>56</v>
      </c>
      <c r="C25" s="8">
        <v>10290211405</v>
      </c>
      <c r="D25" s="8">
        <v>948919792</v>
      </c>
      <c r="E25" s="8">
        <v>451808013</v>
      </c>
      <c r="F25" s="8">
        <v>490956286</v>
      </c>
      <c r="G25" s="8">
        <v>948919792</v>
      </c>
      <c r="H25" s="8">
        <v>698040066</v>
      </c>
      <c r="I25" s="8">
        <v>257035219</v>
      </c>
      <c r="J25" s="8">
        <v>948919792</v>
      </c>
      <c r="K25" s="8">
        <v>674959520</v>
      </c>
      <c r="L25" s="8">
        <v>273960272</v>
      </c>
      <c r="M25" s="8">
        <v>948919792</v>
      </c>
      <c r="N25" s="8">
        <v>674113784</v>
      </c>
      <c r="O25" s="8">
        <v>274806008</v>
      </c>
      <c r="P25" s="8">
        <v>1296757785</v>
      </c>
      <c r="Q25" s="8">
        <v>3795679168</v>
      </c>
    </row>
    <row r="26" spans="1:17" x14ac:dyDescent="0.2">
      <c r="A26" s="6" t="s">
        <v>57</v>
      </c>
      <c r="B26" s="6" t="s">
        <v>58</v>
      </c>
      <c r="C26" s="8">
        <v>244574517</v>
      </c>
      <c r="D26" s="8">
        <v>21055162</v>
      </c>
      <c r="E26" s="8">
        <v>10163135</v>
      </c>
      <c r="F26" s="8">
        <v>10892027</v>
      </c>
      <c r="G26" s="8">
        <v>21055162</v>
      </c>
      <c r="H26" s="8">
        <v>15721533</v>
      </c>
      <c r="I26" s="8">
        <v>5333629</v>
      </c>
      <c r="J26" s="8">
        <v>21055162</v>
      </c>
      <c r="K26" s="8">
        <v>15919533</v>
      </c>
      <c r="L26" s="8">
        <v>5135629</v>
      </c>
      <c r="M26" s="8">
        <v>21055162</v>
      </c>
      <c r="N26" s="8">
        <v>15986221</v>
      </c>
      <c r="O26" s="8">
        <v>5068941</v>
      </c>
      <c r="P26" s="8">
        <v>26430226</v>
      </c>
      <c r="Q26" s="8">
        <v>84220648</v>
      </c>
    </row>
    <row r="27" spans="1:17" x14ac:dyDescent="0.2">
      <c r="A27" s="6" t="s">
        <v>59</v>
      </c>
      <c r="B27" s="6" t="s">
        <v>60</v>
      </c>
      <c r="C27" s="8">
        <v>72890578</v>
      </c>
      <c r="D27" s="8">
        <v>5353826</v>
      </c>
      <c r="E27" s="8">
        <v>2584244</v>
      </c>
      <c r="F27" s="8">
        <v>2769582</v>
      </c>
      <c r="G27" s="8">
        <v>5353826</v>
      </c>
      <c r="H27" s="8">
        <v>3997609</v>
      </c>
      <c r="I27" s="8">
        <v>1356217</v>
      </c>
      <c r="J27" s="8">
        <v>5353826</v>
      </c>
      <c r="K27" s="8">
        <v>4047960</v>
      </c>
      <c r="L27" s="8">
        <v>1305866</v>
      </c>
      <c r="M27" s="8">
        <v>5353826</v>
      </c>
      <c r="N27" s="8">
        <v>4064915</v>
      </c>
      <c r="O27" s="8">
        <v>1288911</v>
      </c>
      <c r="P27" s="8">
        <v>6720576</v>
      </c>
      <c r="Q27" s="8">
        <v>21415304</v>
      </c>
    </row>
    <row r="28" spans="1:17" x14ac:dyDescent="0.2">
      <c r="A28" s="6" t="s">
        <v>61</v>
      </c>
      <c r="B28" s="6" t="s">
        <v>62</v>
      </c>
      <c r="C28" s="8">
        <v>5660233</v>
      </c>
      <c r="D28" s="8">
        <v>240971</v>
      </c>
      <c r="E28" s="8">
        <v>116315</v>
      </c>
      <c r="F28" s="8">
        <v>124656</v>
      </c>
      <c r="G28" s="8">
        <v>240971</v>
      </c>
      <c r="H28" s="8">
        <v>179929</v>
      </c>
      <c r="I28" s="8">
        <v>61042</v>
      </c>
      <c r="J28" s="8">
        <v>240971</v>
      </c>
      <c r="K28" s="8">
        <v>182195</v>
      </c>
      <c r="L28" s="8">
        <v>58776</v>
      </c>
      <c r="M28" s="8">
        <v>240971</v>
      </c>
      <c r="N28" s="8">
        <v>182959</v>
      </c>
      <c r="O28" s="8">
        <v>58012</v>
      </c>
      <c r="P28" s="8">
        <v>302486</v>
      </c>
      <c r="Q28" s="8">
        <v>963884</v>
      </c>
    </row>
    <row r="29" spans="1:17" x14ac:dyDescent="0.2">
      <c r="A29" s="6" t="s">
        <v>63</v>
      </c>
      <c r="B29" s="6" t="s">
        <v>64</v>
      </c>
      <c r="C29" s="8">
        <v>89644735</v>
      </c>
      <c r="D29" s="8">
        <v>8023239</v>
      </c>
      <c r="E29" s="8">
        <v>3872746</v>
      </c>
      <c r="F29" s="8">
        <v>4150493</v>
      </c>
      <c r="G29" s="8">
        <v>8023239</v>
      </c>
      <c r="H29" s="8">
        <v>5990816</v>
      </c>
      <c r="I29" s="8">
        <v>2032423</v>
      </c>
      <c r="J29" s="8">
        <v>8023239</v>
      </c>
      <c r="K29" s="8">
        <v>6066268</v>
      </c>
      <c r="L29" s="8">
        <v>1956971</v>
      </c>
      <c r="M29" s="8">
        <v>8023239</v>
      </c>
      <c r="N29" s="8">
        <v>6091678</v>
      </c>
      <c r="O29" s="8">
        <v>1931561</v>
      </c>
      <c r="P29" s="8">
        <v>10071448</v>
      </c>
      <c r="Q29" s="8">
        <v>32092956</v>
      </c>
    </row>
    <row r="30" spans="1:17" x14ac:dyDescent="0.2">
      <c r="A30" s="6" t="s">
        <v>65</v>
      </c>
      <c r="B30" s="6" t="s">
        <v>66</v>
      </c>
      <c r="C30" s="8">
        <v>465956656</v>
      </c>
      <c r="D30" s="8">
        <v>39802403</v>
      </c>
      <c r="E30" s="8">
        <v>19212261</v>
      </c>
      <c r="F30" s="8">
        <v>20590142</v>
      </c>
      <c r="G30" s="8">
        <v>39802403</v>
      </c>
      <c r="H30" s="8">
        <v>29719782</v>
      </c>
      <c r="I30" s="8">
        <v>10082621</v>
      </c>
      <c r="J30" s="8">
        <v>39802403</v>
      </c>
      <c r="K30" s="8">
        <v>30094081</v>
      </c>
      <c r="L30" s="8">
        <v>9708322</v>
      </c>
      <c r="M30" s="8">
        <v>39802403</v>
      </c>
      <c r="N30" s="8">
        <v>30220142</v>
      </c>
      <c r="O30" s="8">
        <v>9582261</v>
      </c>
      <c r="P30" s="8">
        <v>49963346</v>
      </c>
      <c r="Q30" s="8">
        <v>159209612</v>
      </c>
    </row>
    <row r="31" spans="1:17" x14ac:dyDescent="0.2">
      <c r="A31" s="6" t="s">
        <v>67</v>
      </c>
      <c r="B31" s="6" t="s">
        <v>68</v>
      </c>
      <c r="C31" s="8">
        <v>9553324</v>
      </c>
      <c r="D31" s="8">
        <v>647017</v>
      </c>
      <c r="E31" s="8">
        <v>312310</v>
      </c>
      <c r="F31" s="8">
        <v>334707</v>
      </c>
      <c r="G31" s="8">
        <v>647017</v>
      </c>
      <c r="H31" s="8">
        <v>483117</v>
      </c>
      <c r="I31" s="8">
        <v>163900</v>
      </c>
      <c r="J31" s="8">
        <v>647017</v>
      </c>
      <c r="K31" s="8">
        <v>489202</v>
      </c>
      <c r="L31" s="8">
        <v>157815</v>
      </c>
      <c r="M31" s="8">
        <v>647017</v>
      </c>
      <c r="N31" s="8">
        <v>491251</v>
      </c>
      <c r="O31" s="8">
        <v>155766</v>
      </c>
      <c r="P31" s="8">
        <v>812188</v>
      </c>
      <c r="Q31" s="8">
        <v>2588068</v>
      </c>
    </row>
    <row r="32" spans="1:17" x14ac:dyDescent="0.2">
      <c r="A32" s="6" t="s">
        <v>69</v>
      </c>
      <c r="B32" s="6" t="s">
        <v>70</v>
      </c>
      <c r="C32" s="8">
        <v>4531798</v>
      </c>
      <c r="D32" s="8">
        <v>195327</v>
      </c>
      <c r="E32" s="8">
        <v>94284</v>
      </c>
      <c r="F32" s="8">
        <v>101043</v>
      </c>
      <c r="G32" s="8">
        <v>195327</v>
      </c>
      <c r="H32" s="8">
        <v>145847</v>
      </c>
      <c r="I32" s="8">
        <v>49480</v>
      </c>
      <c r="J32" s="8">
        <v>195327</v>
      </c>
      <c r="K32" s="8">
        <v>147685</v>
      </c>
      <c r="L32" s="8">
        <v>47642</v>
      </c>
      <c r="M32" s="8">
        <v>195327</v>
      </c>
      <c r="N32" s="8">
        <v>148303</v>
      </c>
      <c r="O32" s="8">
        <v>47024</v>
      </c>
      <c r="P32" s="8">
        <v>245189</v>
      </c>
      <c r="Q32" s="8">
        <v>781308</v>
      </c>
    </row>
    <row r="33" spans="1:17" x14ac:dyDescent="0.2">
      <c r="A33" s="6" t="s">
        <v>71</v>
      </c>
      <c r="B33" s="6" t="s">
        <v>72</v>
      </c>
      <c r="C33" s="8">
        <v>496914255</v>
      </c>
      <c r="D33" s="8">
        <v>40679327</v>
      </c>
      <c r="E33" s="8">
        <v>18578392</v>
      </c>
      <c r="F33" s="8">
        <v>21110815</v>
      </c>
      <c r="G33" s="8">
        <v>40679327</v>
      </c>
      <c r="H33" s="8">
        <v>28739241</v>
      </c>
      <c r="I33" s="8">
        <v>12930206</v>
      </c>
      <c r="J33" s="8">
        <v>40679327</v>
      </c>
      <c r="K33" s="8">
        <v>29101190</v>
      </c>
      <c r="L33" s="8">
        <v>11578137</v>
      </c>
      <c r="M33" s="8">
        <v>40679327</v>
      </c>
      <c r="N33" s="8">
        <v>29223091</v>
      </c>
      <c r="O33" s="8">
        <v>11456236</v>
      </c>
      <c r="P33" s="8">
        <v>57075394</v>
      </c>
      <c r="Q33" s="8">
        <v>162717308</v>
      </c>
    </row>
    <row r="34" spans="1:17" x14ac:dyDescent="0.2">
      <c r="A34" s="6" t="s">
        <v>73</v>
      </c>
      <c r="B34" s="6" t="s">
        <v>74</v>
      </c>
      <c r="C34" s="8">
        <v>52116857</v>
      </c>
      <c r="D34" s="8">
        <v>4819606</v>
      </c>
      <c r="E34" s="8">
        <v>2326380</v>
      </c>
      <c r="F34" s="8">
        <v>2493226</v>
      </c>
      <c r="G34" s="8">
        <v>4819606</v>
      </c>
      <c r="H34" s="8">
        <v>3598720</v>
      </c>
      <c r="I34" s="8">
        <v>1220886</v>
      </c>
      <c r="J34" s="8">
        <v>4819606</v>
      </c>
      <c r="K34" s="8">
        <v>3644042</v>
      </c>
      <c r="L34" s="8">
        <v>1175564</v>
      </c>
      <c r="M34" s="8">
        <v>4819606</v>
      </c>
      <c r="N34" s="8">
        <v>3659306</v>
      </c>
      <c r="O34" s="8">
        <v>1160300</v>
      </c>
      <c r="P34" s="8">
        <v>6049976</v>
      </c>
      <c r="Q34" s="8">
        <v>19278424</v>
      </c>
    </row>
    <row r="35" spans="1:17" x14ac:dyDescent="0.2">
      <c r="A35" s="6" t="s">
        <v>75</v>
      </c>
      <c r="B35" s="6" t="s">
        <v>76</v>
      </c>
      <c r="C35" s="8">
        <v>54549558</v>
      </c>
      <c r="D35" s="8">
        <v>4785828</v>
      </c>
      <c r="E35" s="8">
        <v>2310078</v>
      </c>
      <c r="F35" s="8">
        <v>2475750</v>
      </c>
      <c r="G35" s="8">
        <v>4785828</v>
      </c>
      <c r="H35" s="8">
        <v>3573497</v>
      </c>
      <c r="I35" s="8">
        <v>1212331</v>
      </c>
      <c r="J35" s="8">
        <v>4785828</v>
      </c>
      <c r="K35" s="8">
        <v>3618503</v>
      </c>
      <c r="L35" s="8">
        <v>1167325</v>
      </c>
      <c r="M35" s="8">
        <v>4785828</v>
      </c>
      <c r="N35" s="8">
        <v>3561959</v>
      </c>
      <c r="O35" s="8">
        <v>1223869</v>
      </c>
      <c r="P35" s="8">
        <v>6079275</v>
      </c>
      <c r="Q35" s="8">
        <v>19143312</v>
      </c>
    </row>
    <row r="36" spans="1:17" x14ac:dyDescent="0.2">
      <c r="A36" s="6" t="s">
        <v>77</v>
      </c>
      <c r="B36" s="6" t="s">
        <v>78</v>
      </c>
      <c r="C36" s="8">
        <v>1814418787</v>
      </c>
      <c r="D36" s="8">
        <v>140580309</v>
      </c>
      <c r="E36" s="8">
        <v>67837588</v>
      </c>
      <c r="F36" s="8">
        <v>72727698</v>
      </c>
      <c r="G36" s="8">
        <v>140580309</v>
      </c>
      <c r="H36" s="8">
        <v>104939144</v>
      </c>
      <c r="I36" s="8">
        <v>35656188</v>
      </c>
      <c r="J36" s="8">
        <v>140580309</v>
      </c>
      <c r="K36" s="8">
        <v>106260782</v>
      </c>
      <c r="L36" s="8">
        <v>34319527</v>
      </c>
      <c r="M36" s="8">
        <v>140580309</v>
      </c>
      <c r="N36" s="8">
        <v>106705900</v>
      </c>
      <c r="O36" s="8">
        <v>33874409</v>
      </c>
      <c r="P36" s="8">
        <v>176577822</v>
      </c>
      <c r="Q36" s="8">
        <v>562321236</v>
      </c>
    </row>
    <row r="37" spans="1:17" x14ac:dyDescent="0.2">
      <c r="A37" s="6" t="s">
        <v>79</v>
      </c>
      <c r="B37" s="6" t="s">
        <v>80</v>
      </c>
      <c r="C37" s="8">
        <v>283275389</v>
      </c>
      <c r="D37" s="8">
        <v>24750135</v>
      </c>
      <c r="E37" s="8">
        <v>11901422</v>
      </c>
      <c r="F37" s="8">
        <v>12814642</v>
      </c>
      <c r="G37" s="8">
        <v>24750135</v>
      </c>
      <c r="H37" s="8">
        <v>18410517</v>
      </c>
      <c r="I37" s="8">
        <v>6373689</v>
      </c>
      <c r="J37" s="8">
        <v>24750135</v>
      </c>
      <c r="K37" s="8">
        <v>18642381</v>
      </c>
      <c r="L37" s="8">
        <v>6107754</v>
      </c>
      <c r="M37" s="8">
        <v>24750135</v>
      </c>
      <c r="N37" s="8">
        <v>18720475</v>
      </c>
      <c r="O37" s="8">
        <v>6029660</v>
      </c>
      <c r="P37" s="8">
        <v>31325745</v>
      </c>
      <c r="Q37" s="8">
        <v>99000540</v>
      </c>
    </row>
    <row r="38" spans="1:17" x14ac:dyDescent="0.2">
      <c r="A38" s="6" t="s">
        <v>81</v>
      </c>
      <c r="B38" s="6" t="s">
        <v>82</v>
      </c>
      <c r="C38" s="8">
        <v>4344265</v>
      </c>
      <c r="D38" s="8">
        <v>162751</v>
      </c>
      <c r="E38" s="8">
        <v>78558</v>
      </c>
      <c r="F38" s="8">
        <v>84193</v>
      </c>
      <c r="G38" s="8">
        <v>162751</v>
      </c>
      <c r="H38" s="8">
        <v>121523</v>
      </c>
      <c r="I38" s="8">
        <v>41228</v>
      </c>
      <c r="J38" s="8">
        <v>162751</v>
      </c>
      <c r="K38" s="8">
        <v>123054</v>
      </c>
      <c r="L38" s="8">
        <v>39697</v>
      </c>
      <c r="M38" s="8">
        <v>162751</v>
      </c>
      <c r="N38" s="8">
        <v>123570</v>
      </c>
      <c r="O38" s="8">
        <v>39181</v>
      </c>
      <c r="P38" s="8">
        <v>204299</v>
      </c>
      <c r="Q38" s="8">
        <v>651004</v>
      </c>
    </row>
    <row r="39" spans="1:17" x14ac:dyDescent="0.2">
      <c r="A39" s="6" t="s">
        <v>83</v>
      </c>
      <c r="B39" s="6" t="s">
        <v>84</v>
      </c>
      <c r="C39" s="8">
        <v>2934575949</v>
      </c>
      <c r="D39" s="8">
        <v>252472835</v>
      </c>
      <c r="E39" s="8">
        <v>121866359</v>
      </c>
      <c r="F39" s="8">
        <v>130606476</v>
      </c>
      <c r="G39" s="8">
        <v>252472835</v>
      </c>
      <c r="H39" s="8">
        <v>188517191</v>
      </c>
      <c r="I39" s="8">
        <v>63955644</v>
      </c>
      <c r="J39" s="8">
        <v>252472835</v>
      </c>
      <c r="K39" s="8">
        <v>190891434</v>
      </c>
      <c r="L39" s="8">
        <v>61581401</v>
      </c>
      <c r="M39" s="8">
        <v>252472835</v>
      </c>
      <c r="N39" s="8">
        <v>191492662</v>
      </c>
      <c r="O39" s="8">
        <v>60980173</v>
      </c>
      <c r="P39" s="8">
        <v>317123694</v>
      </c>
      <c r="Q39" s="8">
        <v>1009891340</v>
      </c>
    </row>
    <row r="40" spans="1:17" x14ac:dyDescent="0.2">
      <c r="A40" s="6" t="s">
        <v>85</v>
      </c>
      <c r="B40" s="6" t="s">
        <v>86</v>
      </c>
      <c r="C40" s="8">
        <v>1527328997</v>
      </c>
      <c r="D40" s="8">
        <v>130271944</v>
      </c>
      <c r="E40" s="8">
        <v>62881096</v>
      </c>
      <c r="F40" s="8">
        <v>67390848</v>
      </c>
      <c r="G40" s="8">
        <v>130271944</v>
      </c>
      <c r="H40" s="8">
        <v>97271856</v>
      </c>
      <c r="I40" s="8">
        <v>33000088</v>
      </c>
      <c r="J40" s="8">
        <v>130271944</v>
      </c>
      <c r="K40" s="8">
        <v>82630286</v>
      </c>
      <c r="L40" s="8">
        <v>47641658</v>
      </c>
      <c r="M40" s="8">
        <v>130271944</v>
      </c>
      <c r="N40" s="8">
        <v>82976414</v>
      </c>
      <c r="O40" s="8">
        <v>47295530</v>
      </c>
      <c r="P40" s="8">
        <v>195328124</v>
      </c>
      <c r="Q40" s="8">
        <v>521087776</v>
      </c>
    </row>
    <row r="41" spans="1:17" x14ac:dyDescent="0.2">
      <c r="A41" s="6" t="s">
        <v>87</v>
      </c>
      <c r="B41" s="6" t="s">
        <v>88</v>
      </c>
      <c r="C41" s="8">
        <v>53337102</v>
      </c>
      <c r="D41" s="8">
        <v>4118733</v>
      </c>
      <c r="E41" s="8">
        <v>1988076</v>
      </c>
      <c r="F41" s="8">
        <v>2130657</v>
      </c>
      <c r="G41" s="8">
        <v>4118733</v>
      </c>
      <c r="H41" s="8">
        <v>3075388</v>
      </c>
      <c r="I41" s="8">
        <v>1043345</v>
      </c>
      <c r="J41" s="8">
        <v>4118733</v>
      </c>
      <c r="K41" s="8">
        <v>3114122</v>
      </c>
      <c r="L41" s="8">
        <v>1004611</v>
      </c>
      <c r="M41" s="8">
        <v>4118733</v>
      </c>
      <c r="N41" s="8">
        <v>3127166</v>
      </c>
      <c r="O41" s="8">
        <v>991567</v>
      </c>
      <c r="P41" s="8">
        <v>5170180</v>
      </c>
      <c r="Q41" s="8">
        <v>16474932</v>
      </c>
    </row>
    <row r="42" spans="1:17" x14ac:dyDescent="0.2">
      <c r="A42" s="6" t="s">
        <v>89</v>
      </c>
      <c r="B42" s="6" t="s">
        <v>90</v>
      </c>
      <c r="C42" s="8">
        <v>3100566405</v>
      </c>
      <c r="D42" s="8">
        <v>256817429</v>
      </c>
      <c r="E42" s="8">
        <v>123224179</v>
      </c>
      <c r="F42" s="8">
        <v>132888015</v>
      </c>
      <c r="G42" s="8">
        <v>256817429</v>
      </c>
      <c r="H42" s="8">
        <v>190617628</v>
      </c>
      <c r="I42" s="8">
        <v>66905036</v>
      </c>
      <c r="J42" s="8">
        <v>256817429</v>
      </c>
      <c r="K42" s="8">
        <v>193018318</v>
      </c>
      <c r="L42" s="8">
        <v>63799111</v>
      </c>
      <c r="M42" s="8">
        <v>256817429</v>
      </c>
      <c r="N42" s="8">
        <v>193826864</v>
      </c>
      <c r="O42" s="8">
        <v>62990565</v>
      </c>
      <c r="P42" s="8">
        <v>326582727</v>
      </c>
      <c r="Q42" s="8">
        <v>1027269716</v>
      </c>
    </row>
    <row r="43" spans="1:17" x14ac:dyDescent="0.2">
      <c r="A43" s="6" t="s">
        <v>91</v>
      </c>
      <c r="B43" s="6" t="s">
        <v>92</v>
      </c>
      <c r="C43" s="8">
        <v>2332527229</v>
      </c>
      <c r="D43" s="8">
        <v>193616868</v>
      </c>
      <c r="E43" s="8">
        <v>93133039</v>
      </c>
      <c r="F43" s="8">
        <v>100206745</v>
      </c>
      <c r="G43" s="8">
        <v>193616868</v>
      </c>
      <c r="H43" s="8">
        <v>144069116</v>
      </c>
      <c r="I43" s="8">
        <v>49824836</v>
      </c>
      <c r="J43" s="8">
        <v>193616868</v>
      </c>
      <c r="K43" s="8">
        <v>145883564</v>
      </c>
      <c r="L43" s="8">
        <v>47733304</v>
      </c>
      <c r="M43" s="8">
        <v>193616868</v>
      </c>
      <c r="N43" s="8">
        <v>146628787</v>
      </c>
      <c r="O43" s="8">
        <v>46988081</v>
      </c>
      <c r="P43" s="8">
        <v>244752966</v>
      </c>
      <c r="Q43" s="8">
        <v>774467472</v>
      </c>
    </row>
    <row r="44" spans="1:17" x14ac:dyDescent="0.2">
      <c r="A44" s="6" t="s">
        <v>93</v>
      </c>
      <c r="B44" s="6" t="s">
        <v>94</v>
      </c>
      <c r="C44" s="8">
        <v>307543530</v>
      </c>
      <c r="D44" s="8">
        <v>26915716</v>
      </c>
      <c r="E44" s="8">
        <v>12842321</v>
      </c>
      <c r="F44" s="8">
        <v>13924388</v>
      </c>
      <c r="G44" s="8">
        <v>26915716</v>
      </c>
      <c r="H44" s="8">
        <v>19866004</v>
      </c>
      <c r="I44" s="8">
        <v>7198719</v>
      </c>
      <c r="J44" s="8">
        <v>26915716</v>
      </c>
      <c r="K44" s="8">
        <v>20116199</v>
      </c>
      <c r="L44" s="8">
        <v>6799517</v>
      </c>
      <c r="M44" s="8">
        <v>26915716</v>
      </c>
      <c r="N44" s="8">
        <v>20200467</v>
      </c>
      <c r="O44" s="8">
        <v>6715249</v>
      </c>
      <c r="P44" s="8">
        <v>34637873</v>
      </c>
      <c r="Q44" s="8">
        <v>107662864</v>
      </c>
    </row>
    <row r="45" spans="1:17" x14ac:dyDescent="0.2">
      <c r="A45" s="6" t="s">
        <v>95</v>
      </c>
      <c r="B45" s="6" t="s">
        <v>96</v>
      </c>
      <c r="C45" s="8">
        <v>1052621980</v>
      </c>
      <c r="D45" s="8">
        <v>91743609</v>
      </c>
      <c r="E45" s="8">
        <v>44283814</v>
      </c>
      <c r="F45" s="8">
        <v>47459795</v>
      </c>
      <c r="G45" s="8">
        <v>91743609</v>
      </c>
      <c r="H45" s="8">
        <v>68503399</v>
      </c>
      <c r="I45" s="8">
        <v>23240210</v>
      </c>
      <c r="J45" s="8">
        <v>91743609</v>
      </c>
      <c r="K45" s="8">
        <v>69366152</v>
      </c>
      <c r="L45" s="8">
        <v>22377457</v>
      </c>
      <c r="M45" s="8">
        <v>91743609</v>
      </c>
      <c r="N45" s="8">
        <v>69656720</v>
      </c>
      <c r="O45" s="8">
        <v>22086889</v>
      </c>
      <c r="P45" s="8">
        <v>115164351</v>
      </c>
      <c r="Q45" s="8">
        <v>366974436</v>
      </c>
    </row>
    <row r="46" spans="1:17" ht="30" x14ac:dyDescent="0.2">
      <c r="A46" s="6" t="s">
        <v>97</v>
      </c>
      <c r="B46" s="6" t="s">
        <v>98</v>
      </c>
      <c r="C46" s="8">
        <v>72085117</v>
      </c>
      <c r="D46" s="8">
        <v>4659803</v>
      </c>
      <c r="E46" s="8">
        <v>2249245</v>
      </c>
      <c r="F46" s="8">
        <v>2410558</v>
      </c>
      <c r="G46" s="8">
        <v>4659803</v>
      </c>
      <c r="H46" s="8">
        <v>3479395</v>
      </c>
      <c r="I46" s="8">
        <v>1180408</v>
      </c>
      <c r="J46" s="8">
        <v>4659803</v>
      </c>
      <c r="K46" s="8">
        <v>3523216</v>
      </c>
      <c r="L46" s="8">
        <v>1136587</v>
      </c>
      <c r="M46" s="8">
        <v>4659803</v>
      </c>
      <c r="N46" s="8">
        <v>3537975</v>
      </c>
      <c r="O46" s="8">
        <v>1121828</v>
      </c>
      <c r="P46" s="8">
        <v>5849381</v>
      </c>
      <c r="Q46" s="8">
        <v>18639212</v>
      </c>
    </row>
    <row r="47" spans="1:17" x14ac:dyDescent="0.2">
      <c r="A47" s="6" t="s">
        <v>99</v>
      </c>
      <c r="B47" s="6" t="s">
        <v>100</v>
      </c>
      <c r="C47" s="8">
        <v>200944335</v>
      </c>
      <c r="D47" s="8">
        <v>13676822</v>
      </c>
      <c r="E47" s="8">
        <v>6601676</v>
      </c>
      <c r="F47" s="8">
        <v>7075146</v>
      </c>
      <c r="G47" s="8">
        <v>13676822</v>
      </c>
      <c r="H47" s="8">
        <v>10212252</v>
      </c>
      <c r="I47" s="8">
        <v>3464570</v>
      </c>
      <c r="J47" s="8">
        <v>13676822</v>
      </c>
      <c r="K47" s="8">
        <v>10340866</v>
      </c>
      <c r="L47" s="8">
        <v>3335956</v>
      </c>
      <c r="M47" s="8">
        <v>13676822</v>
      </c>
      <c r="N47" s="8">
        <v>10384185</v>
      </c>
      <c r="O47" s="8">
        <v>3292637</v>
      </c>
      <c r="P47" s="8">
        <v>17168309</v>
      </c>
      <c r="Q47" s="8">
        <v>54707288</v>
      </c>
    </row>
    <row r="48" spans="1:17" x14ac:dyDescent="0.2">
      <c r="A48" s="6" t="s">
        <v>101</v>
      </c>
      <c r="B48" s="6" t="s">
        <v>102</v>
      </c>
      <c r="C48" s="8">
        <v>317923806</v>
      </c>
      <c r="D48" s="8">
        <v>27843038</v>
      </c>
      <c r="E48" s="8">
        <v>13439584</v>
      </c>
      <c r="F48" s="8">
        <v>14403454</v>
      </c>
      <c r="G48" s="8">
        <v>27843038</v>
      </c>
      <c r="H48" s="8">
        <v>20789925</v>
      </c>
      <c r="I48" s="8">
        <v>7053113</v>
      </c>
      <c r="J48" s="8">
        <v>27843038</v>
      </c>
      <c r="K48" s="8">
        <v>21051761</v>
      </c>
      <c r="L48" s="8">
        <v>6791277</v>
      </c>
      <c r="M48" s="8">
        <v>27843038</v>
      </c>
      <c r="N48" s="8">
        <v>21139944</v>
      </c>
      <c r="O48" s="8">
        <v>6703094</v>
      </c>
      <c r="P48" s="8">
        <v>34950938</v>
      </c>
      <c r="Q48" s="8">
        <v>111372152</v>
      </c>
    </row>
    <row r="49" spans="1:17" x14ac:dyDescent="0.2">
      <c r="A49" s="6" t="s">
        <v>103</v>
      </c>
      <c r="B49" s="6" t="s">
        <v>104</v>
      </c>
      <c r="C49" s="8">
        <v>718301141</v>
      </c>
      <c r="D49" s="8">
        <v>64857503</v>
      </c>
      <c r="E49" s="8">
        <v>31243611</v>
      </c>
      <c r="F49" s="8">
        <v>33586598</v>
      </c>
      <c r="G49" s="8">
        <v>64857503</v>
      </c>
      <c r="H49" s="8">
        <v>48331286</v>
      </c>
      <c r="I49" s="8">
        <v>16553511</v>
      </c>
      <c r="J49" s="8">
        <v>64857503</v>
      </c>
      <c r="K49" s="8">
        <v>48939984</v>
      </c>
      <c r="L49" s="8">
        <v>15917519</v>
      </c>
      <c r="M49" s="8">
        <v>64857503</v>
      </c>
      <c r="N49" s="8">
        <v>49144987</v>
      </c>
      <c r="O49" s="8">
        <v>15712516</v>
      </c>
      <c r="P49" s="8">
        <v>81770144</v>
      </c>
      <c r="Q49" s="8">
        <v>259430012</v>
      </c>
    </row>
    <row r="50" spans="1:17" x14ac:dyDescent="0.2">
      <c r="A50" s="6" t="s">
        <v>105</v>
      </c>
      <c r="B50" s="6" t="s">
        <v>106</v>
      </c>
      <c r="C50" s="8">
        <v>204424979</v>
      </c>
      <c r="D50" s="8">
        <v>17814504</v>
      </c>
      <c r="E50" s="8">
        <v>8598901</v>
      </c>
      <c r="F50" s="8">
        <v>9215603</v>
      </c>
      <c r="G50" s="8">
        <v>17814504</v>
      </c>
      <c r="H50" s="8">
        <v>13301787</v>
      </c>
      <c r="I50" s="8">
        <v>4512717</v>
      </c>
      <c r="J50" s="8">
        <v>17814504</v>
      </c>
      <c r="K50" s="8">
        <v>13469315</v>
      </c>
      <c r="L50" s="8">
        <v>4345189</v>
      </c>
      <c r="M50" s="8">
        <v>17814504</v>
      </c>
      <c r="N50" s="8">
        <v>13525740</v>
      </c>
      <c r="O50" s="8">
        <v>4288764</v>
      </c>
      <c r="P50" s="8">
        <v>22362273</v>
      </c>
      <c r="Q50" s="8">
        <v>71258016</v>
      </c>
    </row>
    <row r="51" spans="1:17" x14ac:dyDescent="0.2">
      <c r="A51" s="6" t="s">
        <v>107</v>
      </c>
      <c r="B51" s="6" t="s">
        <v>108</v>
      </c>
      <c r="C51" s="8">
        <v>153688601</v>
      </c>
      <c r="D51" s="8">
        <v>11797678</v>
      </c>
      <c r="E51" s="8">
        <v>5694629</v>
      </c>
      <c r="F51" s="8">
        <v>6103049</v>
      </c>
      <c r="G51" s="8">
        <v>11797678</v>
      </c>
      <c r="H51" s="8">
        <v>8809128</v>
      </c>
      <c r="I51" s="8">
        <v>2988550</v>
      </c>
      <c r="J51" s="8">
        <v>11797678</v>
      </c>
      <c r="K51" s="8">
        <v>8920070</v>
      </c>
      <c r="L51" s="8">
        <v>2877608</v>
      </c>
      <c r="M51" s="8">
        <v>11797678</v>
      </c>
      <c r="N51" s="8">
        <v>8957436</v>
      </c>
      <c r="O51" s="8">
        <v>2840242</v>
      </c>
      <c r="P51" s="8">
        <v>14809449</v>
      </c>
      <c r="Q51" s="8">
        <v>47190712</v>
      </c>
    </row>
    <row r="52" spans="1:17" x14ac:dyDescent="0.2">
      <c r="A52" s="6" t="s">
        <v>109</v>
      </c>
      <c r="B52" s="6" t="s">
        <v>110</v>
      </c>
      <c r="C52" s="8">
        <v>3439469</v>
      </c>
      <c r="D52" s="8">
        <v>257469</v>
      </c>
      <c r="E52" s="8">
        <v>124278</v>
      </c>
      <c r="F52" s="8">
        <v>133191</v>
      </c>
      <c r="G52" s="8">
        <v>257469</v>
      </c>
      <c r="H52" s="8">
        <v>192248</v>
      </c>
      <c r="I52" s="8">
        <v>65221</v>
      </c>
      <c r="J52" s="8">
        <v>257469</v>
      </c>
      <c r="K52" s="8">
        <v>194669</v>
      </c>
      <c r="L52" s="8">
        <v>62800</v>
      </c>
      <c r="M52" s="8">
        <v>257469</v>
      </c>
      <c r="N52" s="8">
        <v>195485</v>
      </c>
      <c r="O52" s="8">
        <v>61984</v>
      </c>
      <c r="P52" s="8">
        <v>323196</v>
      </c>
      <c r="Q52" s="8">
        <v>1029876</v>
      </c>
    </row>
    <row r="53" spans="1:17" x14ac:dyDescent="0.2">
      <c r="A53" s="6" t="s">
        <v>111</v>
      </c>
      <c r="B53" s="6" t="s">
        <v>112</v>
      </c>
      <c r="C53" s="8">
        <v>43745749</v>
      </c>
      <c r="D53" s="8">
        <v>3367416</v>
      </c>
      <c r="E53" s="8">
        <v>1625420</v>
      </c>
      <c r="F53" s="8">
        <v>1741996</v>
      </c>
      <c r="G53" s="8">
        <v>3367416</v>
      </c>
      <c r="H53" s="8">
        <v>2514390</v>
      </c>
      <c r="I53" s="8">
        <v>853026</v>
      </c>
      <c r="J53" s="8">
        <v>3367416</v>
      </c>
      <c r="K53" s="8">
        <v>2546061</v>
      </c>
      <c r="L53" s="8">
        <v>821355</v>
      </c>
      <c r="M53" s="8">
        <v>3367416</v>
      </c>
      <c r="N53" s="8">
        <v>2556724</v>
      </c>
      <c r="O53" s="8">
        <v>810692</v>
      </c>
      <c r="P53" s="8">
        <v>4227069</v>
      </c>
      <c r="Q53" s="8">
        <v>13469664</v>
      </c>
    </row>
    <row r="54" spans="1:17" x14ac:dyDescent="0.2">
      <c r="A54" s="6" t="s">
        <v>113</v>
      </c>
      <c r="B54" s="6" t="s">
        <v>114</v>
      </c>
      <c r="C54" s="8">
        <v>331810047</v>
      </c>
      <c r="D54" s="8">
        <v>27385944</v>
      </c>
      <c r="E54" s="8">
        <v>13218948</v>
      </c>
      <c r="F54" s="8">
        <v>14166996</v>
      </c>
      <c r="G54" s="8">
        <v>27385944</v>
      </c>
      <c r="H54" s="8">
        <v>20448622</v>
      </c>
      <c r="I54" s="8">
        <v>6937322</v>
      </c>
      <c r="J54" s="8">
        <v>27385944</v>
      </c>
      <c r="K54" s="8">
        <v>20706155</v>
      </c>
      <c r="L54" s="8">
        <v>6679789</v>
      </c>
      <c r="M54" s="8">
        <v>27385944</v>
      </c>
      <c r="N54" s="8">
        <v>20792895</v>
      </c>
      <c r="O54" s="8">
        <v>6593049</v>
      </c>
      <c r="P54" s="8">
        <v>34377156</v>
      </c>
      <c r="Q54" s="8">
        <v>109543776</v>
      </c>
    </row>
    <row r="55" spans="1:17" x14ac:dyDescent="0.2">
      <c r="A55" s="6" t="s">
        <v>115</v>
      </c>
      <c r="B55" s="6" t="s">
        <v>116</v>
      </c>
      <c r="C55" s="8">
        <v>305727138</v>
      </c>
      <c r="D55" s="8">
        <v>24865831</v>
      </c>
      <c r="E55" s="8">
        <v>12002515</v>
      </c>
      <c r="F55" s="8">
        <v>12863316</v>
      </c>
      <c r="G55" s="8">
        <v>24865831</v>
      </c>
      <c r="H55" s="8">
        <v>18566899</v>
      </c>
      <c r="I55" s="8">
        <v>6298932</v>
      </c>
      <c r="J55" s="8">
        <v>24865831</v>
      </c>
      <c r="K55" s="8">
        <v>18743870</v>
      </c>
      <c r="L55" s="8">
        <v>6121961</v>
      </c>
      <c r="M55" s="8">
        <v>24865831</v>
      </c>
      <c r="N55" s="8">
        <v>18822387</v>
      </c>
      <c r="O55" s="8">
        <v>6043444</v>
      </c>
      <c r="P55" s="8">
        <v>31327653</v>
      </c>
      <c r="Q55" s="8">
        <v>99463324</v>
      </c>
    </row>
    <row r="56" spans="1:17" x14ac:dyDescent="0.2">
      <c r="A56" s="6" t="s">
        <v>117</v>
      </c>
      <c r="B56" s="6" t="s">
        <v>118</v>
      </c>
      <c r="C56" s="8">
        <v>756877381</v>
      </c>
      <c r="D56" s="8">
        <v>61474524</v>
      </c>
      <c r="E56" s="8">
        <v>29673197</v>
      </c>
      <c r="F56" s="8">
        <v>31801327</v>
      </c>
      <c r="G56" s="8">
        <v>61474524</v>
      </c>
      <c r="H56" s="8">
        <v>45901986</v>
      </c>
      <c r="I56" s="8">
        <v>15572538</v>
      </c>
      <c r="J56" s="8">
        <v>61474524</v>
      </c>
      <c r="K56" s="8">
        <v>46480090</v>
      </c>
      <c r="L56" s="8">
        <v>14994434</v>
      </c>
      <c r="M56" s="8">
        <v>61474524</v>
      </c>
      <c r="N56" s="8">
        <v>46674791</v>
      </c>
      <c r="O56" s="8">
        <v>14799733</v>
      </c>
      <c r="P56" s="8">
        <v>77168032</v>
      </c>
      <c r="Q56" s="8">
        <v>245898096</v>
      </c>
    </row>
    <row r="57" spans="1:17" x14ac:dyDescent="0.2">
      <c r="A57" s="6" t="s">
        <v>119</v>
      </c>
      <c r="B57" s="6" t="s">
        <v>120</v>
      </c>
      <c r="C57" s="8">
        <v>168758257</v>
      </c>
      <c r="D57" s="8">
        <v>14962915</v>
      </c>
      <c r="E57" s="8">
        <v>7222463</v>
      </c>
      <c r="F57" s="8">
        <v>7740452</v>
      </c>
      <c r="G57" s="8">
        <v>14962915</v>
      </c>
      <c r="H57" s="8">
        <v>11172555</v>
      </c>
      <c r="I57" s="8">
        <v>3790360</v>
      </c>
      <c r="J57" s="8">
        <v>14962915</v>
      </c>
      <c r="K57" s="8">
        <v>11313267</v>
      </c>
      <c r="L57" s="8">
        <v>3649648</v>
      </c>
      <c r="M57" s="8">
        <v>14962915</v>
      </c>
      <c r="N57" s="8">
        <v>11360658</v>
      </c>
      <c r="O57" s="8">
        <v>3602257</v>
      </c>
      <c r="P57" s="8">
        <v>18782717</v>
      </c>
      <c r="Q57" s="8">
        <v>59851660</v>
      </c>
    </row>
    <row r="58" spans="1:17" x14ac:dyDescent="0.2">
      <c r="A58" s="6" t="s">
        <v>121</v>
      </c>
      <c r="B58" s="6" t="s">
        <v>122</v>
      </c>
      <c r="C58" s="8">
        <v>77130653</v>
      </c>
      <c r="D58" s="8">
        <v>6481600</v>
      </c>
      <c r="E58" s="8">
        <v>3128610</v>
      </c>
      <c r="F58" s="8">
        <v>3352990</v>
      </c>
      <c r="G58" s="8">
        <v>6481600</v>
      </c>
      <c r="H58" s="8">
        <v>4839698</v>
      </c>
      <c r="I58" s="8">
        <v>1641902</v>
      </c>
      <c r="J58" s="8">
        <v>6481600</v>
      </c>
      <c r="K58" s="8">
        <v>4900653</v>
      </c>
      <c r="L58" s="8">
        <v>1580947</v>
      </c>
      <c r="M58" s="8">
        <v>6481600</v>
      </c>
      <c r="N58" s="8">
        <v>4921182</v>
      </c>
      <c r="O58" s="8">
        <v>1560418</v>
      </c>
      <c r="P58" s="8">
        <v>8136257</v>
      </c>
      <c r="Q58" s="8">
        <v>25926400</v>
      </c>
    </row>
    <row r="59" spans="1:17" x14ac:dyDescent="0.2">
      <c r="A59" s="6" t="s">
        <v>123</v>
      </c>
      <c r="B59" s="6" t="s">
        <v>124</v>
      </c>
      <c r="C59" s="8">
        <v>12125778</v>
      </c>
      <c r="D59" s="8">
        <v>868573</v>
      </c>
      <c r="E59" s="8">
        <v>419253</v>
      </c>
      <c r="F59" s="8">
        <v>449320</v>
      </c>
      <c r="G59" s="8">
        <v>868573</v>
      </c>
      <c r="H59" s="8">
        <v>648550</v>
      </c>
      <c r="I59" s="8">
        <v>220023</v>
      </c>
      <c r="J59" s="8">
        <v>868573</v>
      </c>
      <c r="K59" s="8">
        <v>656716</v>
      </c>
      <c r="L59" s="8">
        <v>211857</v>
      </c>
      <c r="M59" s="8">
        <v>868573</v>
      </c>
      <c r="N59" s="8">
        <v>659467</v>
      </c>
      <c r="O59" s="8">
        <v>209106</v>
      </c>
      <c r="P59" s="8">
        <v>1090306</v>
      </c>
      <c r="Q59" s="8">
        <v>3474292</v>
      </c>
    </row>
    <row r="60" spans="1:17" x14ac:dyDescent="0.2">
      <c r="A60" s="6" t="s">
        <v>125</v>
      </c>
      <c r="B60" s="6" t="s">
        <v>126</v>
      </c>
      <c r="C60" s="8">
        <v>867989849</v>
      </c>
      <c r="D60" s="8">
        <v>75393947</v>
      </c>
      <c r="E60" s="8">
        <v>36391977</v>
      </c>
      <c r="F60" s="8">
        <v>39001970</v>
      </c>
      <c r="G60" s="8">
        <v>75393947</v>
      </c>
      <c r="H60" s="8">
        <v>56295385</v>
      </c>
      <c r="I60" s="8">
        <v>19098562</v>
      </c>
      <c r="J60" s="8">
        <v>75393947</v>
      </c>
      <c r="K60" s="8">
        <v>56763074</v>
      </c>
      <c r="L60" s="8">
        <v>18630873</v>
      </c>
      <c r="M60" s="8">
        <v>75393947</v>
      </c>
      <c r="N60" s="8">
        <v>57000855</v>
      </c>
      <c r="O60" s="8">
        <v>18393092</v>
      </c>
      <c r="P60" s="8">
        <v>95124497</v>
      </c>
      <c r="Q60" s="8">
        <v>301575788</v>
      </c>
    </row>
    <row r="61" spans="1:17" x14ac:dyDescent="0.2">
      <c r="A61" s="6" t="s">
        <v>127</v>
      </c>
      <c r="B61" s="6" t="s">
        <v>128</v>
      </c>
      <c r="C61" s="8">
        <v>27223957</v>
      </c>
      <c r="D61" s="8">
        <v>2262508</v>
      </c>
      <c r="E61" s="8">
        <v>1092090</v>
      </c>
      <c r="F61" s="8">
        <v>1170418</v>
      </c>
      <c r="G61" s="8">
        <v>2262508</v>
      </c>
      <c r="H61" s="8">
        <v>1689378</v>
      </c>
      <c r="I61" s="8">
        <v>573130</v>
      </c>
      <c r="J61" s="8">
        <v>2262508</v>
      </c>
      <c r="K61" s="8">
        <v>1710652</v>
      </c>
      <c r="L61" s="8">
        <v>551856</v>
      </c>
      <c r="M61" s="8">
        <v>2262508</v>
      </c>
      <c r="N61" s="8">
        <v>1717819</v>
      </c>
      <c r="O61" s="8">
        <v>544689</v>
      </c>
      <c r="P61" s="8">
        <v>2840093</v>
      </c>
      <c r="Q61" s="8">
        <v>9050032</v>
      </c>
    </row>
    <row r="62" spans="1:17" x14ac:dyDescent="0.2">
      <c r="A62" s="6" t="s">
        <v>129</v>
      </c>
      <c r="B62" s="6" t="s">
        <v>130</v>
      </c>
      <c r="C62" s="8">
        <v>777186095</v>
      </c>
      <c r="D62" s="8">
        <v>65756420</v>
      </c>
      <c r="E62" s="8">
        <v>31740030</v>
      </c>
      <c r="F62" s="8">
        <v>34016390</v>
      </c>
      <c r="G62" s="8">
        <v>65756420</v>
      </c>
      <c r="H62" s="8">
        <v>49099202</v>
      </c>
      <c r="I62" s="8">
        <v>16657218</v>
      </c>
      <c r="J62" s="8">
        <v>65756420</v>
      </c>
      <c r="K62" s="8">
        <v>49717573</v>
      </c>
      <c r="L62" s="8">
        <v>16038847</v>
      </c>
      <c r="M62" s="8">
        <v>65756420</v>
      </c>
      <c r="N62" s="8">
        <v>49925839</v>
      </c>
      <c r="O62" s="8">
        <v>15830581</v>
      </c>
      <c r="P62" s="8">
        <v>82543036</v>
      </c>
      <c r="Q62" s="8">
        <v>263025680</v>
      </c>
    </row>
    <row r="63" spans="1:17" x14ac:dyDescent="0.2">
      <c r="A63" s="6" t="s">
        <v>131</v>
      </c>
      <c r="B63" s="6" t="s">
        <v>132</v>
      </c>
      <c r="C63" s="8">
        <v>162645631</v>
      </c>
      <c r="D63" s="8">
        <v>13945179</v>
      </c>
      <c r="E63" s="8">
        <v>6565127</v>
      </c>
      <c r="F63" s="8">
        <v>7230147</v>
      </c>
      <c r="G63" s="8">
        <v>13945179</v>
      </c>
      <c r="H63" s="8">
        <v>10155708</v>
      </c>
      <c r="I63" s="8">
        <v>3939376</v>
      </c>
      <c r="J63" s="8">
        <v>13945179</v>
      </c>
      <c r="K63" s="8">
        <v>10283611</v>
      </c>
      <c r="L63" s="8">
        <v>3661568</v>
      </c>
      <c r="M63" s="8">
        <v>13945179</v>
      </c>
      <c r="N63" s="8">
        <v>10326691</v>
      </c>
      <c r="O63" s="8">
        <v>3618488</v>
      </c>
      <c r="P63" s="8">
        <v>18449579</v>
      </c>
      <c r="Q63" s="8">
        <v>55780716</v>
      </c>
    </row>
    <row r="64" spans="1:17" x14ac:dyDescent="0.2">
      <c r="A64" s="6" t="s">
        <v>133</v>
      </c>
      <c r="B64" s="6" t="s">
        <v>134</v>
      </c>
      <c r="C64" s="8">
        <v>108413870</v>
      </c>
      <c r="D64" s="8">
        <v>9254848</v>
      </c>
      <c r="E64" s="8">
        <v>4467232</v>
      </c>
      <c r="F64" s="8">
        <v>4787616</v>
      </c>
      <c r="G64" s="8">
        <v>9254848</v>
      </c>
      <c r="H64" s="8">
        <v>6910439</v>
      </c>
      <c r="I64" s="8">
        <v>2344409</v>
      </c>
      <c r="J64" s="8">
        <v>9254848</v>
      </c>
      <c r="K64" s="8">
        <v>6997470</v>
      </c>
      <c r="L64" s="8">
        <v>2257378</v>
      </c>
      <c r="M64" s="8">
        <v>9254848</v>
      </c>
      <c r="N64" s="8">
        <v>7026784</v>
      </c>
      <c r="O64" s="8">
        <v>2228064</v>
      </c>
      <c r="P64" s="8">
        <v>11617467</v>
      </c>
      <c r="Q64" s="8">
        <v>37019392</v>
      </c>
    </row>
    <row r="65" spans="1:17" s="16" customFormat="1" ht="15.75" x14ac:dyDescent="0.25">
      <c r="A65" s="11" t="s">
        <v>142</v>
      </c>
      <c r="B65" s="12"/>
      <c r="C65" s="13">
        <f>SUBTOTAL(109,Table1[Total P-1 Apportionment])</f>
        <v>36962237272</v>
      </c>
      <c r="D65" s="13">
        <f>SUBTOTAL(109,Table1[[February 2021 Unadjusted Payment ]])</f>
        <v>3191821373</v>
      </c>
      <c r="E65" s="13">
        <f>SUBTOTAL(109,Table1[[February 2021 Payment Deferred to November 2021 ]])</f>
        <v>1531493499</v>
      </c>
      <c r="F65" s="13">
        <f>SUBTOTAL(109,Table1[February 2021 Payment Net of Deferral (Paid by SCO 2/26/2021)])</f>
        <v>1651518373</v>
      </c>
      <c r="G65" s="13">
        <f>SUBTOTAL(109,Table1[March 2021 Unadjusted Payment])</f>
        <v>3191821373</v>
      </c>
      <c r="H65" s="13">
        <f>SUBTOTAL(109,Table1[March 2021 Payment Deferred to October 2021])</f>
        <v>2368224326</v>
      </c>
      <c r="I65" s="13">
        <f>SUBTOTAL(109,Table1[March 2021 Payment Net of Deferral + ADJUSTED February Payment for Select LEAs])</f>
        <v>832406548</v>
      </c>
      <c r="J65" s="13">
        <f>SUBTOTAL(109,Table1[April 2021 Unadjusted Payment])</f>
        <v>3191821373</v>
      </c>
      <c r="K65" s="13">
        <f>SUBTOTAL(109,Table1[[April 2021 Payment Deferred to September 2021 ]])</f>
        <v>2349856317</v>
      </c>
      <c r="L65" s="13">
        <f>SUBTOTAL(109,Table1[April 2021 Payment Net of Deferral])</f>
        <v>841965056</v>
      </c>
      <c r="M65" s="13">
        <f>SUBTOTAL(109,Table1[May 2021 Unadjusted Payment])</f>
        <v>3191821373</v>
      </c>
      <c r="N65" s="13">
        <f>SUBTOTAL(109,Table1[May 2021 Payment Deferred to August 2021])</f>
        <v>2355890649</v>
      </c>
      <c r="O65" s="13">
        <f>SUBTOTAL(109,Table1[May 2021 Payment Net of Deferral])</f>
        <v>835930724</v>
      </c>
      <c r="P65" s="13">
        <f>SUBTOTAL(109,Table1[Total Cash Payments in the 
P-1 Period])</f>
        <v>4161820701</v>
      </c>
      <c r="Q65" s="13">
        <f>SUBTOTAL(109,Table1[Total P-1 Apportionment Payments Including Deferrals])</f>
        <v>12767285492</v>
      </c>
    </row>
    <row r="66" spans="1:17" ht="15.75" x14ac:dyDescent="0.25">
      <c r="A66" s="9" t="s">
        <v>135</v>
      </c>
    </row>
    <row r="67" spans="1:17" x14ac:dyDescent="0.2">
      <c r="A67" t="s">
        <v>2</v>
      </c>
    </row>
    <row r="68" spans="1:17" x14ac:dyDescent="0.2">
      <c r="A68" t="s">
        <v>136</v>
      </c>
    </row>
    <row r="69" spans="1:17" x14ac:dyDescent="0.2">
      <c r="A69" s="10" t="s">
        <v>137</v>
      </c>
    </row>
  </sheetData>
  <hyperlinks>
    <hyperlink ref="A5" r:id="rId1" tooltip="20-21 P-1 Payment Schedule by LEA" xr:uid="{681984CB-82A5-4510-B309-36D0C42907FD}"/>
  </hyperlinks>
  <pageMargins left="0.5" right="0.5" top="0.5" bottom="0.5" header="0.5" footer="0.25"/>
  <pageSetup paperSize="5" scale="50" fitToHeight="0" orientation="landscape" horizontalDpi="1200" verticalDpi="1200" r:id="rId2"/>
  <headerFooter>
    <oddFooter>Page &amp;P of &amp;N</oddFooter>
  </headerFooter>
  <ignoredErrors>
    <ignoredError sqref="A7:A64" numberStoredAsText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Pay Schedule County 20-21 P1</vt:lpstr>
      <vt:lpstr>'Pay Schedule County 20-21 P1'!Print_Area</vt:lpstr>
      <vt:lpstr>'Pay Schedule County 20-21 P1'!Print_Titles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20–21 P-1 - Principal Apportionment (CA Dept of Education)</dc:title>
  <dc:subject>Detailed payment schedule by county for fiscal year (FY) 2020–21 First Principal (P-1) Apportionment.</dc:subject>
  <dc:creator/>
  <cp:lastModifiedBy/>
  <dcterms:created xsi:type="dcterms:W3CDTF">2024-02-02T16:41:07Z</dcterms:created>
  <dcterms:modified xsi:type="dcterms:W3CDTF">2025-05-14T17:37:20Z</dcterms:modified>
</cp:coreProperties>
</file>