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202300"/>
  <xr:revisionPtr revIDLastSave="0" documentId="13_ncr:1_{04E04785-8F81-43FB-9DC9-9D234FB13272}" xr6:coauthVersionLast="47" xr6:coauthVersionMax="47" xr10:uidLastSave="{00000000-0000-0000-0000-000000000000}"/>
  <bookViews>
    <workbookView xWindow="-108" yWindow="-108" windowWidth="30936" windowHeight="16896" xr2:uid="{5AFF80D1-7A1D-4B1F-9940-F4329ADBDE90}"/>
  </bookViews>
  <sheets>
    <sheet name="2024-25 Title I, Part D Alloc" sheetId="1"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1819_imm_data___LEA_level">#REF!</definedName>
    <definedName name="_xlnm._FilterDatabase" localSheetId="0" hidden="1">'2024-25 Title I, Part D Alloc'!$A$11:$I$74</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ars">#REF!</definedName>
    <definedName name="CharterInfoReport">#REF!</definedName>
    <definedName name="CharterStatus">#REF!</definedName>
    <definedName name="closed">#REF!</definedName>
    <definedName name="closed_cs">#REF!</definedName>
    <definedName name="CMDCq4">#REF!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dsfsdgfsdsdfsdfasdfdsffffffffffffffffffffffffffffffffffffffffffffffff">#REF!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19_20_cons_directory">#REF!</definedName>
    <definedName name="EL_19_20_DF_Directory">#REF!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fdsfdddddddddd">#REF!</definedName>
    <definedName name="fdgbfdg">#REF!</definedName>
    <definedName name="fdgdsgsdfgs2g1sd32f1g32dsf13g213212312312313515">#REF!</definedName>
    <definedName name="fdgfdgfdsgsdgfsghsfhg254453453546">#REF!</definedName>
    <definedName name="fdgfdggfhgjghjhgkhkyugytytytyyyyyyyyyyyyyyyyyyyyyyyyyyyyyyyyyyyyyyyyyyyyyyyyyyyyyyyyyyyyyyyyyyyyyyyyyyyyyyyyyyyyyyyyyyyyyyyyyyyyyyyyyyyyyyyyyyyyyyyyyyyyyyyyyyyyyyyyy">#REF!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#REF!</definedName>
    <definedName name="Nebraska">#REF!</definedName>
    <definedName name="Nevada">#REF!</definedName>
    <definedName name="New_Hampshire">#REF!</definedName>
    <definedName name="New_Jersey">#REF!</definedName>
    <definedName name="New_Mexico">#REF!</definedName>
    <definedName name="New_York">#REF!</definedName>
    <definedName name="nn">#REF!</definedName>
    <definedName name="nnnnnnnnnnnnnnnnnnnnnnmmmmmmmmmmmmmmmmmmmmmmmbbbbbbbbbbbbbbbbbbbbbb">#REF!</definedName>
    <definedName name="NO">#REF!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PriorDPLCFF">#REF!</definedName>
    <definedName name="private_els_served_1718">#REF!</definedName>
    <definedName name="Puerto_Rico">#REF!</definedName>
    <definedName name="Pvt_sc_directory">#REF!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dsfsdfdgfffffffffffffffffffffffffffffffffffffffffffffffffffffffffffffffffff">#REF!</definedName>
    <definedName name="sfdgdgdfgfdgfdgdfsgfdsgfdsg">#REF!</definedName>
    <definedName name="SNOR_14_15_district_level">#REF!</definedName>
    <definedName name="SNOR_15_16_by_district">#REF!</definedName>
    <definedName name="SNOR_17_18_by_LEA">#REF!</definedName>
    <definedName name="SNOR_19_20_by_district">#REF!</definedName>
    <definedName name="SNOR_results_for_SFSD">#REF!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eeeeeeeeeeeeeeeeeeeeeeeeeeeeeeeeeeeeeeeeettttttttttttttttttttttttttttttt">#REF!</definedName>
    <definedName name="ssssssssssssssssssssssssssssssssssssssssssssssssssssssssssssssssssssssssssssssssssssssssssssssss">#REF!</definedName>
    <definedName name="STD">#REF!</definedName>
    <definedName name="TaAllocA">#REF!</definedName>
    <definedName name="TaAllocB">#REF!</definedName>
    <definedName name="TaAllocC">#REF!</definedName>
    <definedName name="TaAllocD">#REF!</definedName>
    <definedName name="TaAllocD1">#REF!</definedName>
    <definedName name="TaARA">#REF!</definedName>
    <definedName name="TaARB">#REF!</definedName>
    <definedName name="TaARC">#REF!</definedName>
    <definedName name="TaCalc">#REF!</definedName>
    <definedName name="TaCARSC">#REF!</definedName>
    <definedName name="TaCARSD">#REF!</definedName>
    <definedName name="TaCMDCLEAList">#REF!</definedName>
    <definedName name="TaCMDCList">#REF!</definedName>
    <definedName name="TaCMDCListQ4">#REF!</definedName>
    <definedName name="TaLCAPC">#REF!</definedName>
    <definedName name="TaLCAPD">#REF!</definedName>
    <definedName name="TaNotesC">#REF!</definedName>
    <definedName name="TaNotesD">#REF!</definedName>
    <definedName name="TaPrelimCalc">#REF!</definedName>
    <definedName name="TaRevisedCalc">#REF!</definedName>
    <definedName name="TaStats">#REF!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ffffffffffffffffffffffffffffffffffffffffffffjjjjjjjjjjjjjjjjjjjjjjjjjjjjjjj">#REF!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wwwwwwwwwwwwwwwwwwwwwwwwwwwwwwwwwwwwwwwwwwwwwwwwwwwwwww3333333333333333333">#REF!</definedName>
    <definedName name="wwwwwwwwwwwwwwwwwwwwwwwwwwwwwwwwwwwwwwwwwwwwwwwwwwwwwwwwwwwwwwwwwwwwwwwwwwwwwwwwwwwwwwwwwwwwwwwwwwwwwwwwwwwwwwwwww">#REF!</definedName>
    <definedName name="Wyoming">#REF!</definedName>
    <definedName name="yuityuiutyity">#REF!</definedName>
    <definedName name="yyyyyyyyyyyyyyyyyyyyyyyyyyyyyyyyyyyyyyyyyyyyyyyyyyyyy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0" i="1" l="1"/>
  <c r="R70"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Q70" i="1" l="1"/>
  <c r="V12" i="1"/>
  <c r="P70" i="1"/>
  <c r="O70" i="1" l="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L70" i="1"/>
  <c r="V70" i="1" l="1"/>
  <c r="U70" i="1"/>
  <c r="T70" i="1" l="1"/>
  <c r="N70" i="1" l="1"/>
</calcChain>
</file>

<file path=xl/sharedStrings.xml><?xml version="1.0" encoding="utf-8"?>
<sst xmlns="http://schemas.openxmlformats.org/spreadsheetml/2006/main" count="734" uniqueCount="332">
  <si>
    <t>Every Student Succeeds Act</t>
  </si>
  <si>
    <t>Fiscal Year 2024‒25</t>
  </si>
  <si>
    <t>County Name</t>
  </si>
  <si>
    <t>Full CDS Code</t>
  </si>
  <si>
    <t>County 
Code</t>
  </si>
  <si>
    <t>District 
Code</t>
  </si>
  <si>
    <t>School 
Code</t>
  </si>
  <si>
    <t>Local Educational Agency</t>
  </si>
  <si>
    <t>LEA Type</t>
  </si>
  <si>
    <t>1st Apportionment</t>
  </si>
  <si>
    <t>Invoices</t>
  </si>
  <si>
    <t>Total Paid</t>
  </si>
  <si>
    <t>Balance Remaining</t>
  </si>
  <si>
    <t>Alameda</t>
  </si>
  <si>
    <t>01100170000000</t>
  </si>
  <si>
    <t>01</t>
  </si>
  <si>
    <t>10017</t>
  </si>
  <si>
    <t>0000000</t>
  </si>
  <si>
    <t>Alameda County Office of Education</t>
  </si>
  <si>
    <t>COE</t>
  </si>
  <si>
    <t>Butte</t>
  </si>
  <si>
    <t>04100410000000</t>
  </si>
  <si>
    <t>04</t>
  </si>
  <si>
    <t>10041</t>
  </si>
  <si>
    <t>Butte County Office of Education</t>
  </si>
  <si>
    <t>Contra Costa</t>
  </si>
  <si>
    <t>07100740000000</t>
  </si>
  <si>
    <t>07</t>
  </si>
  <si>
    <t>10074</t>
  </si>
  <si>
    <t>Contra Costa County Office of Education</t>
  </si>
  <si>
    <t>El Dorado</t>
  </si>
  <si>
    <t>09100900000000</t>
  </si>
  <si>
    <t>09</t>
  </si>
  <si>
    <t>10090</t>
  </si>
  <si>
    <t>El Dorado County Office of Education</t>
  </si>
  <si>
    <t>Fresno</t>
  </si>
  <si>
    <t>10101080000000</t>
  </si>
  <si>
    <t>10</t>
  </si>
  <si>
    <t>10108</t>
  </si>
  <si>
    <t>Fresno County Office of Education</t>
  </si>
  <si>
    <t>Humboldt</t>
  </si>
  <si>
    <t>12101240000000</t>
  </si>
  <si>
    <t>12</t>
  </si>
  <si>
    <t>10124</t>
  </si>
  <si>
    <t>Humboldt County Office of Education</t>
  </si>
  <si>
    <t>Imperial</t>
  </si>
  <si>
    <t>13101320000000</t>
  </si>
  <si>
    <t>13</t>
  </si>
  <si>
    <t>10132</t>
  </si>
  <si>
    <t>Imperial County Office of Education</t>
  </si>
  <si>
    <t>Kern</t>
  </si>
  <si>
    <t>15101570000000</t>
  </si>
  <si>
    <t>15</t>
  </si>
  <si>
    <t>10157</t>
  </si>
  <si>
    <t>Kern County Office of Education</t>
  </si>
  <si>
    <t>Kings</t>
  </si>
  <si>
    <t>16101650000000</t>
  </si>
  <si>
    <t>16</t>
  </si>
  <si>
    <t>10165</t>
  </si>
  <si>
    <t>Kings County Office of Education</t>
  </si>
  <si>
    <t>Los Angeles</t>
  </si>
  <si>
    <t>19101990000000</t>
  </si>
  <si>
    <t>19</t>
  </si>
  <si>
    <t>10199</t>
  </si>
  <si>
    <t>Los Angeles County Office of Education</t>
  </si>
  <si>
    <t>Madera</t>
  </si>
  <si>
    <t>20102070000000</t>
  </si>
  <si>
    <t>20</t>
  </si>
  <si>
    <t>10207</t>
  </si>
  <si>
    <t>Madera County Superintendent of Schools</t>
  </si>
  <si>
    <t>Marin</t>
  </si>
  <si>
    <t>21102150000000</t>
  </si>
  <si>
    <t>21</t>
  </si>
  <si>
    <t>10215</t>
  </si>
  <si>
    <t>Marin County Office of Education</t>
  </si>
  <si>
    <t>Mendocino</t>
  </si>
  <si>
    <t>23102310000000</t>
  </si>
  <si>
    <t>23</t>
  </si>
  <si>
    <t>10231</t>
  </si>
  <si>
    <t>Mendocino County Office of Education</t>
  </si>
  <si>
    <t>Merced</t>
  </si>
  <si>
    <t>24102490000000</t>
  </si>
  <si>
    <t>24</t>
  </si>
  <si>
    <t>10249</t>
  </si>
  <si>
    <t>Merced County Office of Education</t>
  </si>
  <si>
    <t>Monterey</t>
  </si>
  <si>
    <t>27102720000000</t>
  </si>
  <si>
    <t>27</t>
  </si>
  <si>
    <t>10272</t>
  </si>
  <si>
    <t>Monterey County Office of Education</t>
  </si>
  <si>
    <t>Napa</t>
  </si>
  <si>
    <t>28102800000000</t>
  </si>
  <si>
    <t>28</t>
  </si>
  <si>
    <t>10280</t>
  </si>
  <si>
    <t>Napa County Office of Education</t>
  </si>
  <si>
    <t>Orange</t>
  </si>
  <si>
    <t>30103060000000</t>
  </si>
  <si>
    <t>30</t>
  </si>
  <si>
    <t>10306</t>
  </si>
  <si>
    <t>Orange County Department of Education</t>
  </si>
  <si>
    <t>Placer</t>
  </si>
  <si>
    <t>31103140000000</t>
  </si>
  <si>
    <t>31</t>
  </si>
  <si>
    <t>10314</t>
  </si>
  <si>
    <t>Placer County Office of Education</t>
  </si>
  <si>
    <t>Riverside</t>
  </si>
  <si>
    <t>33103300000000</t>
  </si>
  <si>
    <t>33</t>
  </si>
  <si>
    <t>10330</t>
  </si>
  <si>
    <t>Riverside County Office of Education</t>
  </si>
  <si>
    <t>Sacramento</t>
  </si>
  <si>
    <t>34103480000000</t>
  </si>
  <si>
    <t>34</t>
  </si>
  <si>
    <t>10348</t>
  </si>
  <si>
    <t>Sacramento County Office of Education</t>
  </si>
  <si>
    <t>San Benito</t>
  </si>
  <si>
    <t>35103550000000</t>
  </si>
  <si>
    <t>35</t>
  </si>
  <si>
    <t>10355</t>
  </si>
  <si>
    <t>San Benito County Office of Education</t>
  </si>
  <si>
    <t>San Bernardino</t>
  </si>
  <si>
    <t>36103630000000</t>
  </si>
  <si>
    <t>36</t>
  </si>
  <si>
    <t>10363</t>
  </si>
  <si>
    <t>San Bernardino County Office of Education</t>
  </si>
  <si>
    <t>San Diego</t>
  </si>
  <si>
    <t>37103710000000</t>
  </si>
  <si>
    <t>37</t>
  </si>
  <si>
    <t>10371</t>
  </si>
  <si>
    <t>San Diego County Office of Education</t>
  </si>
  <si>
    <t>San Francisco</t>
  </si>
  <si>
    <t>38103890000000</t>
  </si>
  <si>
    <t>38</t>
  </si>
  <si>
    <t>10389</t>
  </si>
  <si>
    <t>San Francisco County Office of Education</t>
  </si>
  <si>
    <t>San Joaquin</t>
  </si>
  <si>
    <t>39103970000000</t>
  </si>
  <si>
    <t>39</t>
  </si>
  <si>
    <t>10397</t>
  </si>
  <si>
    <t>San Joaquin County Office of Education</t>
  </si>
  <si>
    <t>San Luis Obispo</t>
  </si>
  <si>
    <t>40104050000000</t>
  </si>
  <si>
    <t>40</t>
  </si>
  <si>
    <t>10405</t>
  </si>
  <si>
    <t>San Luis Obispo County Office of Education</t>
  </si>
  <si>
    <t>San Mateo</t>
  </si>
  <si>
    <t>41104130000000</t>
  </si>
  <si>
    <t>41</t>
  </si>
  <si>
    <t>10413</t>
  </si>
  <si>
    <t>San Mateo County Office of Education</t>
  </si>
  <si>
    <t>Santa Barbara</t>
  </si>
  <si>
    <t>42104210000000</t>
  </si>
  <si>
    <t>42</t>
  </si>
  <si>
    <t>10421</t>
  </si>
  <si>
    <t>Santa Barbara County Office of Education</t>
  </si>
  <si>
    <t>Santa Clara</t>
  </si>
  <si>
    <t>43104390000000</t>
  </si>
  <si>
    <t>43</t>
  </si>
  <si>
    <t>10439</t>
  </si>
  <si>
    <t>Santa Clara County Office of Education</t>
  </si>
  <si>
    <t>Santa Cruz</t>
  </si>
  <si>
    <t>44104470000000</t>
  </si>
  <si>
    <t>44</t>
  </si>
  <si>
    <t>10447</t>
  </si>
  <si>
    <t>Santa Cruz County Office of Education</t>
  </si>
  <si>
    <t>Shasta</t>
  </si>
  <si>
    <t>45104540000000</t>
  </si>
  <si>
    <t>45</t>
  </si>
  <si>
    <t>10454</t>
  </si>
  <si>
    <t>Shasta County Office of Education</t>
  </si>
  <si>
    <t>Solano</t>
  </si>
  <si>
    <t>48104880000000</t>
  </si>
  <si>
    <t>48</t>
  </si>
  <si>
    <t>10488</t>
  </si>
  <si>
    <t>Solano County Office of Education</t>
  </si>
  <si>
    <t>Sonoma</t>
  </si>
  <si>
    <t>49104960000000</t>
  </si>
  <si>
    <t>49</t>
  </si>
  <si>
    <t>10496</t>
  </si>
  <si>
    <t>Sonoma County Office of Education</t>
  </si>
  <si>
    <t>Stanislaus</t>
  </si>
  <si>
    <t>50105040000000</t>
  </si>
  <si>
    <t>50</t>
  </si>
  <si>
    <t>10504</t>
  </si>
  <si>
    <t>Stanislaus County Office of Education</t>
  </si>
  <si>
    <t>Tehama</t>
  </si>
  <si>
    <t>52105200000000</t>
  </si>
  <si>
    <t>52</t>
  </si>
  <si>
    <t>10520</t>
  </si>
  <si>
    <t>Tehama County Department of Education</t>
  </si>
  <si>
    <t>Tuolumne</t>
  </si>
  <si>
    <t>55105530000000</t>
  </si>
  <si>
    <t>55</t>
  </si>
  <si>
    <t>10553</t>
  </si>
  <si>
    <t>Tuolumne County Superintendent of Schools</t>
  </si>
  <si>
    <t>Ventura</t>
  </si>
  <si>
    <t>56105610000000</t>
  </si>
  <si>
    <t>56</t>
  </si>
  <si>
    <t>10561</t>
  </si>
  <si>
    <t>Ventura County Office of Education</t>
  </si>
  <si>
    <t>Yolo</t>
  </si>
  <si>
    <t>57105790000000</t>
  </si>
  <si>
    <t>57</t>
  </si>
  <si>
    <t>10579</t>
  </si>
  <si>
    <t>Yolo County Office of Education</t>
  </si>
  <si>
    <t>Yuba</t>
  </si>
  <si>
    <t>58105870000000</t>
  </si>
  <si>
    <t>58</t>
  </si>
  <si>
    <t>10587</t>
  </si>
  <si>
    <t>Yuba County Office of Education</t>
  </si>
  <si>
    <t>Statewide Total</t>
  </si>
  <si>
    <t>California Department of Education</t>
  </si>
  <si>
    <t>School Fiscal Services Division</t>
  </si>
  <si>
    <t>Alpine</t>
  </si>
  <si>
    <t>02100250000000</t>
  </si>
  <si>
    <t>02</t>
  </si>
  <si>
    <t>10025</t>
  </si>
  <si>
    <t>Alpine County Office of Education</t>
  </si>
  <si>
    <t>Amador</t>
  </si>
  <si>
    <t>03100330000000</t>
  </si>
  <si>
    <t>03</t>
  </si>
  <si>
    <t>10033</t>
  </si>
  <si>
    <t>Amador County Office of Education</t>
  </si>
  <si>
    <t>Calaveras</t>
  </si>
  <si>
    <t>05100580000000</t>
  </si>
  <si>
    <t>05</t>
  </si>
  <si>
    <t>10058</t>
  </si>
  <si>
    <t>Calaveras County Office of Education</t>
  </si>
  <si>
    <t>Colusa</t>
  </si>
  <si>
    <t>06100660000000</t>
  </si>
  <si>
    <t>06</t>
  </si>
  <si>
    <t>10066</t>
  </si>
  <si>
    <t>Colusa County Office of Education</t>
  </si>
  <si>
    <t>Del Norte</t>
  </si>
  <si>
    <t>08100820000000</t>
  </si>
  <si>
    <t>08</t>
  </si>
  <si>
    <t>10082</t>
  </si>
  <si>
    <t>Del Norte County Office of Education</t>
  </si>
  <si>
    <t>Glenn</t>
  </si>
  <si>
    <t>11101160000000</t>
  </si>
  <si>
    <t>11</t>
  </si>
  <si>
    <t>10116</t>
  </si>
  <si>
    <t>Glenn County Office of Education</t>
  </si>
  <si>
    <t>Inyo</t>
  </si>
  <si>
    <t>14101400000000</t>
  </si>
  <si>
    <t>14</t>
  </si>
  <si>
    <t>10140</t>
  </si>
  <si>
    <t>Inyo County Office of Education</t>
  </si>
  <si>
    <t>Lake</t>
  </si>
  <si>
    <t>17101730000000</t>
  </si>
  <si>
    <t>17</t>
  </si>
  <si>
    <t>10173</t>
  </si>
  <si>
    <t>Lake County Office of Education</t>
  </si>
  <si>
    <t>Lassen</t>
  </si>
  <si>
    <t>18101810000000</t>
  </si>
  <si>
    <t>18</t>
  </si>
  <si>
    <t>10181</t>
  </si>
  <si>
    <t>Lassen County Office of Education</t>
  </si>
  <si>
    <t>Mariposa</t>
  </si>
  <si>
    <t>22102230000000</t>
  </si>
  <si>
    <t>22</t>
  </si>
  <si>
    <t>10223</t>
  </si>
  <si>
    <t>Mariposa County Office of Education</t>
  </si>
  <si>
    <t>Modoc</t>
  </si>
  <si>
    <t>25102560000000</t>
  </si>
  <si>
    <t>25</t>
  </si>
  <si>
    <t>10256</t>
  </si>
  <si>
    <t>Modoc County Office of Education</t>
  </si>
  <si>
    <t>Mono</t>
  </si>
  <si>
    <t>26102640000000</t>
  </si>
  <si>
    <t>26</t>
  </si>
  <si>
    <t>10264</t>
  </si>
  <si>
    <t>Mono County Office of Education</t>
  </si>
  <si>
    <t>Nevada</t>
  </si>
  <si>
    <t>29102980000000</t>
  </si>
  <si>
    <t>29</t>
  </si>
  <si>
    <t>10298</t>
  </si>
  <si>
    <t>Nevada County Office of Education</t>
  </si>
  <si>
    <t>Plumas</t>
  </si>
  <si>
    <t>32103220000000</t>
  </si>
  <si>
    <t>32</t>
  </si>
  <si>
    <t>10322</t>
  </si>
  <si>
    <t>Plumas County Office of Education</t>
  </si>
  <si>
    <t>Sierra</t>
  </si>
  <si>
    <t>46104620000000</t>
  </si>
  <si>
    <t>46</t>
  </si>
  <si>
    <t>10462</t>
  </si>
  <si>
    <t>Sierra County Office of Education</t>
  </si>
  <si>
    <t>Siskiyou</t>
  </si>
  <si>
    <t>47104700000000</t>
  </si>
  <si>
    <t>47</t>
  </si>
  <si>
    <t>10470</t>
  </si>
  <si>
    <t>Siskiyou County Office of Education</t>
  </si>
  <si>
    <t>Sutter</t>
  </si>
  <si>
    <t>51105120000000</t>
  </si>
  <si>
    <t>51</t>
  </si>
  <si>
    <t>10512</t>
  </si>
  <si>
    <t>Sutter County Office of Education</t>
  </si>
  <si>
    <t>Trinity</t>
  </si>
  <si>
    <t>53105380000000</t>
  </si>
  <si>
    <t>53</t>
  </si>
  <si>
    <t>10538</t>
  </si>
  <si>
    <t>Trinity County Office of Education</t>
  </si>
  <si>
    <t>Tulare</t>
  </si>
  <si>
    <t>54105460000000</t>
  </si>
  <si>
    <t>54</t>
  </si>
  <si>
    <t>10546</t>
  </si>
  <si>
    <t>Tulare County Office of Education</t>
  </si>
  <si>
    <t>CDS: County District School; COE: County Office of Education</t>
  </si>
  <si>
    <t>Service Location Field</t>
  </si>
  <si>
    <t>Prevention and Intervention Programs for Children and Youth Who Are Neglected, Delinquent, or At-Risk</t>
  </si>
  <si>
    <t xml:space="preserve">Title I, Part D, Subpart 2
</t>
  </si>
  <si>
    <t>2nd Apportionment</t>
  </si>
  <si>
    <t>N/A</t>
  </si>
  <si>
    <t xml:space="preserve"> </t>
  </si>
  <si>
    <t>Direct
Funded
Charter School
Number</t>
  </si>
  <si>
    <t>3rd Apportionment</t>
  </si>
  <si>
    <t>Schedule of the Final Allocation</t>
  </si>
  <si>
    <t>The final allocation includes reductions for LEAs that failed to meet the federal maintenance of effort requirement applicable to 2023–24 funding and did not receive an approved federal waiver, pursuant to Section 8521 of the Elementary and Secondary Education Act of 1965, as amended by the ESSA.</t>
  </si>
  <si>
    <t>4th Apportionment</t>
  </si>
  <si>
    <t xml:space="preserve">
2024‒25
Final
Allocation
Amount</t>
  </si>
  <si>
    <t>CARS
Application
for Funding
3/31/25</t>
  </si>
  <si>
    <t>LCAP Federal Addendum
3/31/25</t>
  </si>
  <si>
    <t>Yes</t>
  </si>
  <si>
    <t>Not Filed</t>
  </si>
  <si>
    <t>The final allocation amounts are posted for local educational agencies (LEAs) with a submitted Local Control and Accountability Plan (LCAP) Federal Addendum and a certified Consolidated Application and Reporting System (CARS) Application for Funding as of March 31, 2025.</t>
  </si>
  <si>
    <t>5th Apportionment</t>
  </si>
  <si>
    <t>The sixth apportionment is based on cash balances reported in the Federal Cash Management Data Collection (CMDC) system for period 2 (October 10-31, 2025). For more information on CMDC payments, please refer to apportionment overview at.</t>
  </si>
  <si>
    <t>CMDC Submitted
10/31/25</t>
  </si>
  <si>
    <t>December 2025</t>
  </si>
  <si>
    <t>6th Apportionment</t>
  </si>
  <si>
    <t>Title I, Part D, Subpart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</si>
</sst>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3" formatCode="_(* #,##0.00_);_(* \(#,##0.00\);_(* &quot;-&quot;??_);_(@_)"/>
    <numFmt numFmtId="164" formatCode="&quot;$&quot;#,##0"/>
  </numFmts>
  <fonts count="17" x14ac:knownFonts="1">
    <font>
      <sz val="12"/>
      <color theme="1"/>
      <name val="Arial"/>
      <family val="2"/>
    </font>
    <font>
      <sz val="11"/>
      <color theme="1"/>
      <name val="Aptos Narrow"/>
      <family val="2"/>
      <scheme val="minor"/>
    </font>
    <font>
      <sz val="10"/>
      <name val="Arial"/>
      <family val="2"/>
    </font>
    <font>
      <sz val="12"/>
      <name val="Arial"/>
      <family val="2"/>
    </font>
    <font>
      <b/>
      <sz val="12"/>
      <name val="Arial"/>
      <family val="2"/>
    </font>
    <font>
      <sz val="12"/>
      <color theme="1"/>
      <name val="Arial"/>
      <family val="2"/>
    </font>
    <font>
      <b/>
      <sz val="12"/>
      <color theme="0"/>
      <name val="Arial"/>
      <family val="2"/>
    </font>
    <font>
      <sz val="12"/>
      <color rgb="FFFF0000"/>
      <name val="Arial"/>
      <family val="2"/>
    </font>
    <font>
      <b/>
      <sz val="12"/>
      <color theme="1"/>
      <name val="Arial"/>
      <family val="2"/>
    </font>
    <font>
      <sz val="8"/>
      <name val="Aptos Narrow"/>
      <family val="2"/>
      <scheme val="minor"/>
    </font>
    <font>
      <b/>
      <sz val="18"/>
      <name val="Arial"/>
      <family val="2"/>
    </font>
    <font>
      <b/>
      <sz val="18"/>
      <color theme="1"/>
      <name val="Arial"/>
      <family val="2"/>
    </font>
    <font>
      <b/>
      <sz val="16"/>
      <color theme="1"/>
      <name val="Arial"/>
      <family val="2"/>
    </font>
    <font>
      <b/>
      <sz val="14"/>
      <color theme="1"/>
      <name val="Arial"/>
      <family val="2"/>
    </font>
    <font>
      <u/>
      <sz val="12"/>
      <color rgb="FF0000FF"/>
      <name val="Arial"/>
      <family val="2"/>
    </font>
    <font>
      <sz val="12"/>
      <color rgb="FFCC0000"/>
      <name val="Arial"/>
      <family val="2"/>
    </font>
    <font>
      <b/>
      <sz val="12"/>
      <color rgb="FFCC0000"/>
      <name val="Arial"/>
      <family val="2"/>
    </font>
  </fonts>
  <fills count="3">
    <fill>
      <patternFill patternType="none"/>
    </fill>
    <fill>
      <patternFill patternType="gray125"/>
    </fill>
    <fill>
      <patternFill patternType="solid">
        <fgColor rgb="FF008000"/>
        <bgColor indexed="64"/>
      </patternFill>
    </fill>
  </fills>
  <borders count="3">
    <border>
      <left/>
      <right/>
      <top/>
      <bottom/>
      <diagonal/>
    </border>
    <border>
      <left/>
      <right/>
      <top/>
      <bottom style="medium">
        <color auto="1"/>
      </bottom>
      <diagonal/>
    </border>
    <border>
      <left/>
      <right/>
      <top style="thin">
        <color theme="1"/>
      </top>
      <bottom/>
      <diagonal/>
    </border>
  </borders>
  <cellStyleXfs count="16">
    <xf numFmtId="0" fontId="0" fillId="0" borderId="0"/>
    <xf numFmtId="0" fontId="11" fillId="0" borderId="0" applyNumberFormat="0" applyFill="0" applyAlignment="0" applyProtection="0"/>
    <xf numFmtId="0" fontId="12" fillId="0" borderId="0" applyNumberFormat="0" applyFill="0" applyAlignment="0" applyProtection="0"/>
    <xf numFmtId="0" fontId="14" fillId="0" borderId="0" applyNumberFormat="0" applyFill="0" applyAlignment="0" applyProtection="0"/>
    <xf numFmtId="0" fontId="2" fillId="0" borderId="0"/>
    <xf numFmtId="0" fontId="1" fillId="0" borderId="0"/>
    <xf numFmtId="0" fontId="2" fillId="0" borderId="0"/>
    <xf numFmtId="0" fontId="1" fillId="0" borderId="0"/>
    <xf numFmtId="43" fontId="2" fillId="0" borderId="0" applyFont="0" applyFill="0" applyBorder="0" applyAlignment="0" applyProtection="0"/>
    <xf numFmtId="0" fontId="2" fillId="0" borderId="0"/>
    <xf numFmtId="0" fontId="4" fillId="0" borderId="0" applyNumberFormat="0" applyFill="0" applyAlignment="0" applyProtection="0"/>
    <xf numFmtId="0" fontId="5" fillId="0" borderId="0"/>
    <xf numFmtId="0" fontId="5" fillId="0" borderId="0"/>
    <xf numFmtId="0" fontId="13" fillId="0" borderId="0" applyNumberFormat="0" applyFill="0" applyAlignment="0" applyProtection="0"/>
    <xf numFmtId="0" fontId="8" fillId="0" borderId="0" applyNumberFormat="0" applyFill="0" applyAlignment="0" applyProtection="0"/>
    <xf numFmtId="0" fontId="8" fillId="0" borderId="2" applyNumberFormat="0" applyFill="0" applyAlignment="0" applyProtection="0"/>
  </cellStyleXfs>
  <cellXfs count="35">
    <xf numFmtId="0" fontId="0" fillId="0" borderId="0" xfId="0"/>
    <xf numFmtId="0" fontId="3" fillId="0" borderId="0" xfId="4" applyFont="1"/>
    <xf numFmtId="164" fontId="3" fillId="0" borderId="0" xfId="4" applyNumberFormat="1" applyFont="1"/>
    <xf numFmtId="0" fontId="6" fillId="2" borderId="0" xfId="0" applyFont="1" applyFill="1" applyAlignment="1">
      <alignment horizontal="center" wrapText="1"/>
    </xf>
    <xf numFmtId="164" fontId="6" fillId="2" borderId="0" xfId="0" applyNumberFormat="1" applyFont="1" applyFill="1" applyAlignment="1">
      <alignment horizontal="center" wrapText="1"/>
    </xf>
    <xf numFmtId="0" fontId="3" fillId="0" borderId="0" xfId="4" applyFont="1" applyAlignment="1">
      <alignment horizontal="center" vertical="center" wrapText="1"/>
    </xf>
    <xf numFmtId="0" fontId="7" fillId="0" borderId="0" xfId="4" applyFont="1"/>
    <xf numFmtId="2" fontId="3" fillId="0" borderId="0" xfId="4" applyNumberFormat="1" applyFont="1" applyAlignment="1">
      <alignment horizontal="center"/>
    </xf>
    <xf numFmtId="2" fontId="6" fillId="2" borderId="0" xfId="0" applyNumberFormat="1" applyFont="1" applyFill="1" applyAlignment="1">
      <alignment horizontal="center" wrapText="1"/>
    </xf>
    <xf numFmtId="49" fontId="3" fillId="0" borderId="0" xfId="4" applyNumberFormat="1" applyFont="1" applyAlignment="1">
      <alignment horizontal="center"/>
    </xf>
    <xf numFmtId="49" fontId="6" fillId="2" borderId="0" xfId="0" applyNumberFormat="1" applyFont="1" applyFill="1" applyAlignment="1">
      <alignment horizontal="center" wrapText="1"/>
    </xf>
    <xf numFmtId="49" fontId="3" fillId="0" borderId="0" xfId="4" applyNumberFormat="1" applyFont="1"/>
    <xf numFmtId="49" fontId="3" fillId="0" borderId="0" xfId="4" applyNumberFormat="1" applyFont="1" applyAlignment="1">
      <alignment horizontal="left"/>
    </xf>
    <xf numFmtId="49" fontId="0" fillId="0" borderId="0" xfId="0" applyNumberFormat="1" applyAlignment="1">
      <alignment horizontal="left"/>
    </xf>
    <xf numFmtId="0" fontId="5" fillId="0" borderId="0" xfId="0" applyFont="1"/>
    <xf numFmtId="0" fontId="6" fillId="2" borderId="1" xfId="0" applyFont="1" applyFill="1" applyBorder="1" applyAlignment="1">
      <alignment horizontal="center" wrapText="1"/>
    </xf>
    <xf numFmtId="0" fontId="10" fillId="0" borderId="0" xfId="1" applyFont="1" applyAlignment="1">
      <alignment horizontal="left"/>
    </xf>
    <xf numFmtId="0" fontId="12" fillId="0" borderId="0" xfId="2" applyAlignment="1">
      <alignment horizontal="left"/>
    </xf>
    <xf numFmtId="0" fontId="13" fillId="0" borderId="0" xfId="13" applyAlignment="1">
      <alignment horizontal="left" vertical="top"/>
    </xf>
    <xf numFmtId="0" fontId="8" fillId="0" borderId="0" xfId="14" applyFill="1" applyAlignment="1">
      <alignment horizontal="left" vertical="center"/>
    </xf>
    <xf numFmtId="0" fontId="8" fillId="0" borderId="0" xfId="0" applyFont="1"/>
    <xf numFmtId="0" fontId="14" fillId="0" borderId="0" xfId="3" applyAlignment="1">
      <alignment vertical="center"/>
    </xf>
    <xf numFmtId="0" fontId="0" fillId="0" borderId="0" xfId="0" applyAlignment="1">
      <alignment horizontal="center"/>
    </xf>
    <xf numFmtId="0" fontId="0" fillId="0" borderId="0" xfId="0" applyAlignment="1">
      <alignment horizontal="left" wrapText="1"/>
    </xf>
    <xf numFmtId="164" fontId="0" fillId="0" borderId="0" xfId="0" applyNumberFormat="1"/>
    <xf numFmtId="0" fontId="8" fillId="0" borderId="2" xfId="15"/>
    <xf numFmtId="2" fontId="8" fillId="0" borderId="2" xfId="15" applyNumberFormat="1" applyAlignment="1">
      <alignment horizontal="center"/>
    </xf>
    <xf numFmtId="49" fontId="8" fillId="0" borderId="2" xfId="15" applyNumberFormat="1" applyAlignment="1">
      <alignment horizontal="center"/>
    </xf>
    <xf numFmtId="49" fontId="8" fillId="0" borderId="2" xfId="15" applyNumberFormat="1" applyAlignment="1">
      <alignment horizontal="left"/>
    </xf>
    <xf numFmtId="49" fontId="8" fillId="0" borderId="2" xfId="15" applyNumberFormat="1"/>
    <xf numFmtId="164" fontId="8" fillId="0" borderId="2" xfId="15" applyNumberFormat="1"/>
    <xf numFmtId="0" fontId="0" fillId="0" borderId="0" xfId="0" applyAlignment="1">
      <alignment horizontal="left"/>
    </xf>
    <xf numFmtId="0" fontId="0" fillId="0" borderId="0" xfId="0" quotePrefix="1" applyAlignment="1">
      <alignment horizontal="left"/>
    </xf>
    <xf numFmtId="5" fontId="15" fillId="0" borderId="0" xfId="0" applyNumberFormat="1" applyFont="1"/>
    <xf numFmtId="5" fontId="16" fillId="0" borderId="2" xfId="15" applyNumberFormat="1" applyFont="1"/>
  </cellXfs>
  <cellStyles count="16">
    <cellStyle name="Comma 2 2" xfId="8" xr:uid="{7B1B2A04-6BD2-47BB-8ADF-48FF1AEC54F6}"/>
    <cellStyle name="Heading 1" xfId="1" builtinId="16" customBuiltin="1"/>
    <cellStyle name="Heading 2" xfId="2" builtinId="17" customBuiltin="1"/>
    <cellStyle name="Heading 2 2" xfId="10" xr:uid="{BBE9E7BB-D87A-477C-BB3B-F8903074A58E}"/>
    <cellStyle name="Heading 3" xfId="13" builtinId="18" customBuiltin="1"/>
    <cellStyle name="Heading 4" xfId="14" builtinId="19" customBuiltin="1"/>
    <cellStyle name="Hyperlink" xfId="3" builtinId="8" customBuiltin="1"/>
    <cellStyle name="Normal" xfId="0" builtinId="0" customBuiltin="1"/>
    <cellStyle name="Normal 2" xfId="4" xr:uid="{59E6F6BB-1832-470E-8F7D-BF9E805400DB}"/>
    <cellStyle name="Normal 2 2" xfId="9" xr:uid="{C7D646D1-EAD8-4243-B90D-E40F1F791C3E}"/>
    <cellStyle name="Normal 2 2 2 4" xfId="7" xr:uid="{4D9D37F2-8D40-4234-A68C-A4EB452EE6CD}"/>
    <cellStyle name="Normal 24 2" xfId="6" xr:uid="{72F25F74-CF3E-42DC-B74B-F7FF5B933ED2}"/>
    <cellStyle name="Normal 28" xfId="12" xr:uid="{DB181D06-43CB-43F9-86E6-0EA2BD9047A6}"/>
    <cellStyle name="Normal 3 2 3" xfId="11" xr:uid="{088097C8-2A1F-45ED-BB0F-141E2E7577B1}"/>
    <cellStyle name="Normal 31" xfId="5" xr:uid="{9F5FAD4A-DE24-4396-B6C5-85AA144E3D30}"/>
    <cellStyle name="Total" xfId="15" builtinId="25" customBuiltin="1"/>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rgb="FFFF0000"/>
        <name val="Arial"/>
        <family val="2"/>
        <scheme val="none"/>
      </font>
      <alignment horizontal="center" vertical="bottom" textRotation="0" wrapText="0" indent="0" justifyLastLine="0" shrinkToFit="0" readingOrder="0"/>
    </dxf>
    <dxf>
      <numFmt numFmtId="164" formatCode="&quot;$&quot;#,##0"/>
    </dxf>
    <dxf>
      <font>
        <b val="0"/>
        <i val="0"/>
        <strike val="0"/>
        <condense val="0"/>
        <extend val="0"/>
        <outline val="0"/>
        <shadow val="0"/>
        <u val="none"/>
        <vertAlign val="baseline"/>
        <sz val="12"/>
        <color rgb="FFFF0000"/>
        <name val="Arial"/>
        <family val="2"/>
        <scheme val="none"/>
      </font>
      <alignment horizontal="center" vertical="bottom" textRotation="0" wrapText="0" indent="0" justifyLastLine="0" shrinkToFit="0" readingOrder="0"/>
    </dxf>
    <dxf>
      <numFmt numFmtId="164" formatCode="&quot;$&quot;#,##0"/>
    </dxf>
    <dxf>
      <font>
        <b val="0"/>
        <i val="0"/>
        <strike val="0"/>
        <condense val="0"/>
        <extend val="0"/>
        <outline val="0"/>
        <shadow val="0"/>
        <u val="none"/>
        <vertAlign val="baseline"/>
        <sz val="12"/>
        <color rgb="FFFF0000"/>
        <name val="Arial"/>
        <family val="2"/>
        <scheme val="none"/>
      </font>
      <alignment horizontal="center" vertical="bottom" textRotation="0" wrapText="0" indent="0" justifyLastLine="0" shrinkToFit="0" readingOrder="0"/>
    </dxf>
    <dxf>
      <font>
        <strike val="0"/>
        <outline val="0"/>
        <shadow val="0"/>
        <u val="none"/>
        <vertAlign val="baseline"/>
        <sz val="12"/>
        <color rgb="FFCC0000"/>
        <name val="Arial"/>
        <family val="2"/>
        <scheme val="none"/>
      </font>
      <numFmt numFmtId="9" formatCode="&quot;$&quot;#,##0_);\(&quot;$&quot;#,##0\)"/>
    </dxf>
    <dxf>
      <font>
        <b val="0"/>
        <i val="0"/>
        <strike val="0"/>
        <condense val="0"/>
        <extend val="0"/>
        <outline val="0"/>
        <shadow val="0"/>
        <u val="none"/>
        <vertAlign val="baseline"/>
        <sz val="12"/>
        <color rgb="FFFF0000"/>
        <name val="Arial"/>
        <family val="2"/>
        <scheme val="none"/>
      </font>
      <alignment horizontal="center" vertical="bottom" textRotation="0" wrapText="0" indent="0" justifyLastLine="0" shrinkToFit="0" readingOrder="0"/>
    </dxf>
    <dxf>
      <numFmt numFmtId="164" formatCode="&quot;$&quot;#,##0"/>
    </dxf>
    <dxf>
      <font>
        <b val="0"/>
        <i val="0"/>
        <strike val="0"/>
        <condense val="0"/>
        <extend val="0"/>
        <outline val="0"/>
        <shadow val="0"/>
        <u val="none"/>
        <vertAlign val="baseline"/>
        <sz val="12"/>
        <color rgb="FFFF0000"/>
        <name val="Arial"/>
        <family val="2"/>
        <scheme val="none"/>
      </font>
      <alignment horizontal="center" vertical="bottom" textRotation="0" wrapText="0" indent="0" justifyLastLine="0" shrinkToFit="0" readingOrder="0"/>
    </dxf>
    <dxf>
      <numFmt numFmtId="164" formatCode="&quot;$&quot;#,##0"/>
    </dxf>
    <dxf>
      <font>
        <b val="0"/>
        <i val="0"/>
        <strike val="0"/>
        <condense val="0"/>
        <extend val="0"/>
        <outline val="0"/>
        <shadow val="0"/>
        <u val="none"/>
        <vertAlign val="baseline"/>
        <sz val="12"/>
        <color rgb="FFFF0000"/>
        <name val="Arial"/>
        <family val="2"/>
        <scheme val="none"/>
      </font>
      <alignment horizontal="center" vertical="bottom" textRotation="0" wrapText="0" indent="0" justifyLastLine="0" shrinkToFit="0" readingOrder="0"/>
    </dxf>
    <dxf>
      <numFmt numFmtId="164" formatCode="&quot;$&quot;#,##0"/>
    </dxf>
    <dxf>
      <font>
        <b val="0"/>
        <i val="0"/>
        <strike val="0"/>
        <condense val="0"/>
        <extend val="0"/>
        <outline val="0"/>
        <shadow val="0"/>
        <u val="none"/>
        <vertAlign val="baseline"/>
        <sz val="12"/>
        <color rgb="FFFF0000"/>
        <name val="Arial"/>
        <family val="2"/>
        <scheme val="none"/>
      </font>
      <alignment horizontal="center" vertical="bottom" textRotation="0" wrapText="0" indent="0" justifyLastLine="0" shrinkToFit="0" readingOrder="0"/>
    </dxf>
    <dxf>
      <numFmt numFmtId="164" formatCode="&quot;$&quot;#,##0"/>
    </dxf>
    <dxf>
      <font>
        <b val="0"/>
        <i val="0"/>
        <strike val="0"/>
        <condense val="0"/>
        <extend val="0"/>
        <outline val="0"/>
        <shadow val="0"/>
        <u val="none"/>
        <vertAlign val="baseline"/>
        <sz val="12"/>
        <color rgb="FFFF0000"/>
        <name val="Arial"/>
        <family val="2"/>
        <scheme val="none"/>
      </font>
      <alignment horizontal="center" vertical="bottom" textRotation="0" wrapText="0" indent="0" justifyLastLine="0" shrinkToFit="0" readingOrder="0"/>
    </dxf>
    <dxf>
      <numFmt numFmtId="164" formatCode="&quot;$&quot;#,##0"/>
    </dxf>
    <dxf>
      <font>
        <b val="0"/>
        <i val="0"/>
        <strike val="0"/>
        <condense val="0"/>
        <extend val="0"/>
        <outline val="0"/>
        <shadow val="0"/>
        <u val="none"/>
        <vertAlign val="baseline"/>
        <sz val="12"/>
        <color rgb="FFFF0000"/>
        <name val="Arial"/>
        <family val="2"/>
        <scheme val="none"/>
      </font>
      <alignment horizontal="center" vertical="bottom" textRotation="0" wrapText="0" indent="0" justifyLastLine="0" shrinkToFit="0" readingOrder="0"/>
    </dxf>
    <dxf>
      <numFmt numFmtId="164" formatCode="&quot;$&quot;#,##0"/>
    </dxf>
    <dxf>
      <font>
        <b val="0"/>
        <i val="0"/>
        <strike val="0"/>
        <condense val="0"/>
        <extend val="0"/>
        <outline val="0"/>
        <shadow val="0"/>
        <u val="none"/>
        <vertAlign val="baseline"/>
        <sz val="12"/>
        <color rgb="FFFF0000"/>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alignment horizontal="center" vertical="bottom" textRotation="0" wrapText="0" indent="0" justifyLastLine="0" shrinkToFit="0" readingOrder="0"/>
    </dxf>
    <dxf>
      <numFmt numFmtId="164" formatCode="&quot;$&quot;#,##0"/>
    </dxf>
    <dxf>
      <font>
        <b val="0"/>
        <i val="0"/>
        <strike val="0"/>
        <condense val="0"/>
        <extend val="0"/>
        <outline val="0"/>
        <shadow val="0"/>
        <u val="none"/>
        <vertAlign val="baseline"/>
        <sz val="12"/>
        <color rgb="FFFF0000"/>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dxf>
    <dxf>
      <alignment horizontal="left" vertical="bottom" textRotation="0" wrapText="1" indent="0" justifyLastLine="0" shrinkToFit="0" readingOrder="0"/>
    </dxf>
    <dxf>
      <font>
        <b val="0"/>
        <i val="0"/>
        <strike val="0"/>
        <condense val="0"/>
        <extend val="0"/>
        <outline val="0"/>
        <shadow val="0"/>
        <u val="none"/>
        <vertAlign val="baseline"/>
        <sz val="12"/>
        <color rgb="FFFF0000"/>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dxf>
    <dxf>
      <font>
        <b/>
        <i val="0"/>
        <strike val="0"/>
        <condense val="0"/>
        <extend val="0"/>
        <outline val="0"/>
        <shadow val="0"/>
        <u val="none"/>
        <vertAlign val="baseline"/>
        <sz val="12"/>
        <color rgb="FFFF0000"/>
        <name val="Arial"/>
        <family val="2"/>
        <scheme val="none"/>
      </font>
    </dxf>
    <dxf>
      <font>
        <strike val="0"/>
        <outline val="0"/>
        <shadow val="0"/>
        <u val="none"/>
        <vertAlign val="baseline"/>
        <sz val="12"/>
        <color rgb="FFFF0000"/>
        <name val="Arial"/>
        <family val="2"/>
        <scheme val="none"/>
      </font>
    </dxf>
    <dxf>
      <font>
        <b/>
        <i val="0"/>
        <strike val="0"/>
        <condense val="0"/>
        <extend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CC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703209-58E9-46E7-85D6-DEAFB50ADDC2}" name="tbl_AllocBal2024" displayName="tbl_AllocBal2024" ref="A11:V69" totalsRowShown="0" headerRowDxfId="46" totalsRowDxfId="45" dataCellStyle="Normal">
  <tableColumns count="22">
    <tableColumn id="1" xr3:uid="{8D17A96D-CCB2-41CC-9E42-47098EE43DE7}" name="County Name" totalsRowDxfId="44" dataCellStyle="Normal"/>
    <tableColumn id="2" xr3:uid="{3449C822-720C-4C7A-993C-12F320F44D42}" name="Full CDS Code" totalsRowDxfId="43" dataCellStyle="Normal"/>
    <tableColumn id="3" xr3:uid="{297D840E-429D-4C5D-B82D-B1262D72356E}" name="County _x000a_Code" dataDxfId="42" totalsRowDxfId="41" dataCellStyle="Normal"/>
    <tableColumn id="4" xr3:uid="{C380D21F-7569-4793-9784-14B7564AEB1B}" name="District _x000a_Code" dataDxfId="40" totalsRowDxfId="39" dataCellStyle="Normal"/>
    <tableColumn id="19" xr3:uid="{E9DED6C9-3913-4968-A60C-0EE38AFB0FA9}" name="Direct_x000a_Funded_x000a_Charter School_x000a_Number" dataDxfId="38" totalsRowDxfId="37" dataCellStyle="Normal"/>
    <tableColumn id="5" xr3:uid="{0B21B5A1-181F-487E-9014-C724778953F4}" name="School _x000a_Code" dataDxfId="36" totalsRowDxfId="35" dataCellStyle="Normal"/>
    <tableColumn id="7" xr3:uid="{8F9EFEF3-4B2D-44B1-BAC9-A7009BC68AE7}" name="Service Location Field" dataDxfId="34" totalsRowDxfId="33" dataCellStyle="Normal"/>
    <tableColumn id="8" xr3:uid="{D867E871-7FC4-4A67-8EB3-98C9D6F6B7CB}" name="Local Educational Agency" dataDxfId="32" totalsRowDxfId="31" dataCellStyle="Normal"/>
    <tableColumn id="10" xr3:uid="{22542436-CA17-4F09-BBE0-8C0DDCC03D2D}" name="LEA Type" dataDxfId="30" totalsRowDxfId="29" dataCellStyle="Normal"/>
    <tableColumn id="6" xr3:uid="{8CBEAAC6-F5FF-413E-AC5D-AE421197A28A}" name="CARS_x000a_Application_x000a_for Funding_x000a_3/31/25" dataDxfId="28" totalsRowDxfId="27" dataCellStyle="Normal"/>
    <tableColumn id="9" xr3:uid="{6B9F0C95-C955-4BEA-B7D8-C113F794C2F9}" name="LCAP Federal Addendum_x000a_3/31/25" dataDxfId="26" totalsRowDxfId="25" dataCellStyle="Normal"/>
    <tableColumn id="11" xr3:uid="{E8BADDB7-832D-4D82-8F03-42B629D018C5}" name="_x000a_2024‒25_x000a_Final_x000a_Allocation_x000a_Amount" dataDxfId="24" totalsRowDxfId="23" dataCellStyle="Normal"/>
    <tableColumn id="18" xr3:uid="{CB1D8E53-E7A6-492C-A11B-B6648F93363E}" name="CMDC Submitted_x000a_10/31/25" dataDxfId="22" totalsRowDxfId="21" dataCellStyle="Normal"/>
    <tableColumn id="13" xr3:uid="{5EA8F0C3-2A80-4565-AB19-F8E1608A20A0}" name="1st Apportionment" dataDxfId="20" totalsRowDxfId="19" dataCellStyle="Normal"/>
    <tableColumn id="12" xr3:uid="{2E17AC1A-A3B8-4167-943A-A44331370149}" name="2nd Apportionment" dataDxfId="18" totalsRowDxfId="17" dataCellStyle="Normal"/>
    <tableColumn id="20" xr3:uid="{C6292248-6E9A-4ECF-9EFF-B98B84102C29}" name="3rd Apportionment" dataDxfId="16" totalsRowDxfId="15" dataCellStyle="Normal"/>
    <tableColumn id="21" xr3:uid="{BFED7D49-E9BA-4C9C-9BEC-524794F4ED2E}" name="4th Apportionment" dataDxfId="14" totalsRowDxfId="13" dataCellStyle="Normal"/>
    <tableColumn id="16" xr3:uid="{9D4DDCE7-7366-47DF-A847-191B8433C27A}" name="5th Apportionment" dataDxfId="12" totalsRowDxfId="11" dataCellStyle="Normal"/>
    <tableColumn id="22" xr3:uid="{75A569F8-A4D7-42D1-A0B6-2F452733F6E2}" name="6th Apportionment" dataDxfId="10" totalsRowDxfId="9" dataCellStyle="Normal"/>
    <tableColumn id="14" xr3:uid="{BC6A144D-0121-4E18-BE42-31493B0D41BF}" name="Invoices" dataDxfId="8" totalsRowDxfId="7" dataCellStyle="Normal"/>
    <tableColumn id="15" xr3:uid="{AC2A1C1B-11E4-449E-91FA-80B9BEA52B70}" name="Total Paid" dataDxfId="6" totalsRowDxfId="5" dataCellStyle="Normal">
      <calculatedColumnFormula>SUM(tbl_AllocBal2024[[#This Row],[1st Apportionment]:[Invoices]])</calculatedColumnFormula>
    </tableColumn>
    <tableColumn id="17" xr3:uid="{4B19E04C-649E-4982-84C3-900D6E630106}" name="Balance Remaining" dataDxfId="4" totalsRowDxfId="3" dataCellStyle="Normal">
      <calculatedColumnFormula>tbl_AllocBal2024[[#This Row],[
2024‒25
Final
Allocation
Amount]]-tbl_AllocBal2024[[#This Row],[Total Paid]]</calculatedColumnFormula>
    </tableColumn>
  </tableColumns>
  <tableStyleInfo showFirstColumn="0" showLastColumn="0" showRowStripes="1" showColumnStripes="0"/>
  <extLst>
    <ext xmlns:x14="http://schemas.microsoft.com/office/spreadsheetml/2009/9/main" uri="{504A1905-F514-4f6f-8877-14C23A59335A}">
      <x14:table altTextSummary="Allocation schedule for Title I, Part D, Subpart 2 for fiscal year 2024-2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1pd24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4D034-A6DD-4DC9-B141-C0E7405B1064}">
  <dimension ref="A1:V73"/>
  <sheetViews>
    <sheetView tabSelected="1" zoomScaleNormal="100" workbookViewId="0"/>
  </sheetViews>
  <sheetFormatPr defaultColWidth="9.1796875" defaultRowHeight="15" x14ac:dyDescent="0.25"/>
  <cols>
    <col min="1" max="2" width="20.6328125" style="1" customWidth="1"/>
    <col min="3" max="6" width="15.6328125" style="7" customWidth="1"/>
    <col min="7" max="7" width="15.6328125" style="9" customWidth="1"/>
    <col min="8" max="8" width="41.36328125" style="13" customWidth="1"/>
    <col min="9" max="9" width="15.6328125" style="11" customWidth="1"/>
    <col min="10" max="11" width="15.81640625" style="1" customWidth="1"/>
    <col min="12" max="12" width="16.54296875" style="1" customWidth="1"/>
    <col min="13" max="13" width="15.81640625" style="1" customWidth="1"/>
    <col min="14" max="19" width="17.81640625" style="2" customWidth="1"/>
    <col min="20" max="22" width="17.81640625" style="1" customWidth="1"/>
    <col min="23" max="16384" width="9.1796875" style="1"/>
  </cols>
  <sheetData>
    <row r="1" spans="1:22" ht="22.8" x14ac:dyDescent="0.4">
      <c r="A1" s="16" t="s">
        <v>317</v>
      </c>
    </row>
    <row r="2" spans="1:22" ht="21" x14ac:dyDescent="0.4">
      <c r="A2" s="17" t="s">
        <v>311</v>
      </c>
      <c r="H2" s="12"/>
      <c r="I2" s="9"/>
    </row>
    <row r="3" spans="1:22" ht="17.399999999999999" x14ac:dyDescent="0.25">
      <c r="A3" s="18" t="s">
        <v>310</v>
      </c>
      <c r="H3" s="12"/>
      <c r="I3" s="9"/>
    </row>
    <row r="4" spans="1:22" ht="15.6" x14ac:dyDescent="0.25">
      <c r="A4" s="19" t="s">
        <v>0</v>
      </c>
      <c r="H4" s="12"/>
      <c r="I4" s="9"/>
    </row>
    <row r="5" spans="1:22" ht="15.6" x14ac:dyDescent="0.3">
      <c r="A5" s="20" t="s">
        <v>1</v>
      </c>
      <c r="H5" s="12"/>
      <c r="I5" s="9"/>
    </row>
    <row r="6" spans="1:22" x14ac:dyDescent="0.25">
      <c r="A6" t="s">
        <v>325</v>
      </c>
      <c r="H6" s="12"/>
      <c r="I6" s="9"/>
    </row>
    <row r="7" spans="1:22" x14ac:dyDescent="0.25">
      <c r="A7" t="s">
        <v>318</v>
      </c>
      <c r="H7" s="12"/>
      <c r="I7" s="9"/>
    </row>
    <row r="8" spans="1:22" x14ac:dyDescent="0.25">
      <c r="A8" t="s">
        <v>327</v>
      </c>
      <c r="H8" s="12"/>
      <c r="I8" s="9"/>
    </row>
    <row r="9" spans="1:22" x14ac:dyDescent="0.25">
      <c r="A9" s="21" t="s">
        <v>331</v>
      </c>
      <c r="H9" s="12" t="s">
        <v>314</v>
      </c>
      <c r="I9" s="9"/>
    </row>
    <row r="10" spans="1:22" x14ac:dyDescent="0.25">
      <c r="A10" s="14" t="s">
        <v>308</v>
      </c>
      <c r="H10" s="12"/>
      <c r="I10" s="9"/>
    </row>
    <row r="11" spans="1:22" s="5" customFormat="1" ht="78.599999999999994" thickBot="1" x14ac:dyDescent="0.35">
      <c r="A11" s="3" t="s">
        <v>2</v>
      </c>
      <c r="B11" s="3" t="s">
        <v>3</v>
      </c>
      <c r="C11" s="8" t="s">
        <v>4</v>
      </c>
      <c r="D11" s="8" t="s">
        <v>5</v>
      </c>
      <c r="E11" s="15" t="s">
        <v>315</v>
      </c>
      <c r="F11" s="8" t="s">
        <v>6</v>
      </c>
      <c r="G11" s="10" t="s">
        <v>309</v>
      </c>
      <c r="H11" s="10" t="s">
        <v>7</v>
      </c>
      <c r="I11" s="10" t="s">
        <v>8</v>
      </c>
      <c r="J11" s="3" t="s">
        <v>321</v>
      </c>
      <c r="K11" s="3" t="s">
        <v>322</v>
      </c>
      <c r="L11" s="3" t="s">
        <v>320</v>
      </c>
      <c r="M11" s="3" t="s">
        <v>328</v>
      </c>
      <c r="N11" s="4" t="s">
        <v>9</v>
      </c>
      <c r="O11" s="4" t="s">
        <v>312</v>
      </c>
      <c r="P11" s="4" t="s">
        <v>316</v>
      </c>
      <c r="Q11" s="4" t="s">
        <v>319</v>
      </c>
      <c r="R11" s="4" t="s">
        <v>326</v>
      </c>
      <c r="S11" s="4" t="s">
        <v>330</v>
      </c>
      <c r="T11" s="4" t="s">
        <v>10</v>
      </c>
      <c r="U11" s="4" t="s">
        <v>11</v>
      </c>
      <c r="V11" s="3" t="s">
        <v>12</v>
      </c>
    </row>
    <row r="12" spans="1:22" x14ac:dyDescent="0.25">
      <c r="A12" t="s">
        <v>13</v>
      </c>
      <c r="B12" t="s">
        <v>14</v>
      </c>
      <c r="C12" s="22" t="s">
        <v>15</v>
      </c>
      <c r="D12" s="22" t="s">
        <v>16</v>
      </c>
      <c r="E12" s="22" t="s">
        <v>17</v>
      </c>
      <c r="F12" s="22" t="s">
        <v>313</v>
      </c>
      <c r="G12" s="22" t="s">
        <v>16</v>
      </c>
      <c r="H12" s="23" t="s">
        <v>18</v>
      </c>
      <c r="I12" s="22" t="s">
        <v>19</v>
      </c>
      <c r="J12" s="22" t="s">
        <v>323</v>
      </c>
      <c r="K12" s="22" t="s">
        <v>323</v>
      </c>
      <c r="L12" s="24">
        <v>230254</v>
      </c>
      <c r="M12" s="22" t="s">
        <v>323</v>
      </c>
      <c r="N12" s="24">
        <v>0</v>
      </c>
      <c r="O12" s="24">
        <v>0</v>
      </c>
      <c r="P12" s="24">
        <v>0</v>
      </c>
      <c r="Q12" s="24">
        <v>0</v>
      </c>
      <c r="R12" s="24">
        <v>0</v>
      </c>
      <c r="S12" s="24">
        <v>0</v>
      </c>
      <c r="T12" s="33">
        <v>0</v>
      </c>
      <c r="U12" s="24">
        <f>SUM(tbl_AllocBal2024[[#This Row],[1st Apportionment]:[Invoices]])</f>
        <v>0</v>
      </c>
      <c r="V12" s="24">
        <f>tbl_AllocBal2024[[#This Row],[
2024‒25
Final
Allocation
Amount]]-tbl_AllocBal2024[[#This Row],[Total Paid]]</f>
        <v>230254</v>
      </c>
    </row>
    <row r="13" spans="1:22" x14ac:dyDescent="0.25">
      <c r="A13" t="s">
        <v>213</v>
      </c>
      <c r="B13" t="s">
        <v>214</v>
      </c>
      <c r="C13" s="22" t="s">
        <v>215</v>
      </c>
      <c r="D13" s="22" t="s">
        <v>216</v>
      </c>
      <c r="E13" s="22" t="s">
        <v>17</v>
      </c>
      <c r="F13" s="22" t="s">
        <v>313</v>
      </c>
      <c r="G13" s="22" t="s">
        <v>216</v>
      </c>
      <c r="H13" s="23" t="s">
        <v>217</v>
      </c>
      <c r="I13" s="22" t="s">
        <v>19</v>
      </c>
      <c r="J13" s="22" t="s">
        <v>324</v>
      </c>
      <c r="K13" s="22" t="s">
        <v>324</v>
      </c>
      <c r="L13" s="24">
        <v>0</v>
      </c>
      <c r="M13" s="22" t="s">
        <v>324</v>
      </c>
      <c r="N13" s="24">
        <v>0</v>
      </c>
      <c r="O13" s="24">
        <v>0</v>
      </c>
      <c r="P13" s="24">
        <v>0</v>
      </c>
      <c r="Q13" s="24">
        <v>0</v>
      </c>
      <c r="R13" s="24">
        <v>0</v>
      </c>
      <c r="S13" s="24">
        <v>0</v>
      </c>
      <c r="T13" s="33">
        <v>0</v>
      </c>
      <c r="U13" s="24">
        <f>SUM(tbl_AllocBal2024[[#This Row],[1st Apportionment]:[Invoices]])</f>
        <v>0</v>
      </c>
      <c r="V13" s="24">
        <f>tbl_AllocBal2024[[#This Row],[
2024‒25
Final
Allocation
Amount]]-tbl_AllocBal2024[[#This Row],[Total Paid]]</f>
        <v>0</v>
      </c>
    </row>
    <row r="14" spans="1:22" x14ac:dyDescent="0.25">
      <c r="A14" t="s">
        <v>218</v>
      </c>
      <c r="B14" t="s">
        <v>219</v>
      </c>
      <c r="C14" s="22" t="s">
        <v>220</v>
      </c>
      <c r="D14" s="22" t="s">
        <v>221</v>
      </c>
      <c r="E14" s="22" t="s">
        <v>17</v>
      </c>
      <c r="F14" s="22" t="s">
        <v>313</v>
      </c>
      <c r="G14" s="22" t="s">
        <v>221</v>
      </c>
      <c r="H14" s="23" t="s">
        <v>222</v>
      </c>
      <c r="I14" s="22" t="s">
        <v>19</v>
      </c>
      <c r="J14" s="22" t="s">
        <v>324</v>
      </c>
      <c r="K14" s="22" t="s">
        <v>324</v>
      </c>
      <c r="L14" s="24">
        <v>0</v>
      </c>
      <c r="M14" s="22" t="s">
        <v>324</v>
      </c>
      <c r="N14" s="24">
        <v>0</v>
      </c>
      <c r="O14" s="24">
        <v>0</v>
      </c>
      <c r="P14" s="24">
        <v>0</v>
      </c>
      <c r="Q14" s="24">
        <v>0</v>
      </c>
      <c r="R14" s="24">
        <v>0</v>
      </c>
      <c r="S14" s="24">
        <v>0</v>
      </c>
      <c r="T14" s="33">
        <v>0</v>
      </c>
      <c r="U14" s="24">
        <f>SUM(tbl_AllocBal2024[[#This Row],[1st Apportionment]:[Invoices]])</f>
        <v>0</v>
      </c>
      <c r="V14" s="24">
        <f>tbl_AllocBal2024[[#This Row],[
2024‒25
Final
Allocation
Amount]]-tbl_AllocBal2024[[#This Row],[Total Paid]]</f>
        <v>0</v>
      </c>
    </row>
    <row r="15" spans="1:22" x14ac:dyDescent="0.25">
      <c r="A15" t="s">
        <v>20</v>
      </c>
      <c r="B15" t="s">
        <v>21</v>
      </c>
      <c r="C15" s="22" t="s">
        <v>22</v>
      </c>
      <c r="D15" s="22" t="s">
        <v>23</v>
      </c>
      <c r="E15" s="22" t="s">
        <v>17</v>
      </c>
      <c r="F15" s="22" t="s">
        <v>313</v>
      </c>
      <c r="G15" s="22" t="s">
        <v>23</v>
      </c>
      <c r="H15" s="23" t="s">
        <v>24</v>
      </c>
      <c r="I15" s="22" t="s">
        <v>19</v>
      </c>
      <c r="J15" s="22" t="s">
        <v>323</v>
      </c>
      <c r="K15" s="22" t="s">
        <v>323</v>
      </c>
      <c r="L15" s="24">
        <v>115127</v>
      </c>
      <c r="M15" s="22" t="s">
        <v>323</v>
      </c>
      <c r="N15" s="24">
        <v>10392</v>
      </c>
      <c r="O15" s="24">
        <v>52184</v>
      </c>
      <c r="P15" s="24">
        <v>44410</v>
      </c>
      <c r="Q15" s="24">
        <v>0</v>
      </c>
      <c r="R15" s="24">
        <v>8141</v>
      </c>
      <c r="S15" s="24">
        <v>0</v>
      </c>
      <c r="T15" s="33">
        <v>0</v>
      </c>
      <c r="U15" s="24">
        <f>SUM(tbl_AllocBal2024[[#This Row],[1st Apportionment]:[Invoices]])</f>
        <v>115127</v>
      </c>
      <c r="V15" s="24">
        <f>tbl_AllocBal2024[[#This Row],[
2024‒25
Final
Allocation
Amount]]-tbl_AllocBal2024[[#This Row],[Total Paid]]</f>
        <v>0</v>
      </c>
    </row>
    <row r="16" spans="1:22" x14ac:dyDescent="0.25">
      <c r="A16" t="s">
        <v>223</v>
      </c>
      <c r="B16" t="s">
        <v>224</v>
      </c>
      <c r="C16" s="22" t="s">
        <v>225</v>
      </c>
      <c r="D16" s="22" t="s">
        <v>226</v>
      </c>
      <c r="E16" s="22" t="s">
        <v>17</v>
      </c>
      <c r="F16" s="22" t="s">
        <v>313</v>
      </c>
      <c r="G16" s="22" t="s">
        <v>226</v>
      </c>
      <c r="H16" s="23" t="s">
        <v>227</v>
      </c>
      <c r="I16" s="22" t="s">
        <v>19</v>
      </c>
      <c r="J16" s="22" t="s">
        <v>324</v>
      </c>
      <c r="K16" s="22" t="s">
        <v>323</v>
      </c>
      <c r="L16" s="24">
        <v>0</v>
      </c>
      <c r="M16" s="22" t="s">
        <v>324</v>
      </c>
      <c r="N16" s="24">
        <v>0</v>
      </c>
      <c r="O16" s="24">
        <v>0</v>
      </c>
      <c r="P16" s="24">
        <v>0</v>
      </c>
      <c r="Q16" s="24">
        <v>0</v>
      </c>
      <c r="R16" s="24">
        <v>0</v>
      </c>
      <c r="S16" s="24">
        <v>0</v>
      </c>
      <c r="T16" s="33">
        <v>0</v>
      </c>
      <c r="U16" s="24">
        <f>SUM(tbl_AllocBal2024[[#This Row],[1st Apportionment]:[Invoices]])</f>
        <v>0</v>
      </c>
      <c r="V16" s="24">
        <f>tbl_AllocBal2024[[#This Row],[
2024‒25
Final
Allocation
Amount]]-tbl_AllocBal2024[[#This Row],[Total Paid]]</f>
        <v>0</v>
      </c>
    </row>
    <row r="17" spans="1:22" x14ac:dyDescent="0.25">
      <c r="A17" t="s">
        <v>228</v>
      </c>
      <c r="B17" t="s">
        <v>229</v>
      </c>
      <c r="C17" s="22" t="s">
        <v>230</v>
      </c>
      <c r="D17" s="22" t="s">
        <v>231</v>
      </c>
      <c r="E17" s="22" t="s">
        <v>17</v>
      </c>
      <c r="F17" s="22" t="s">
        <v>313</v>
      </c>
      <c r="G17" s="22" t="s">
        <v>231</v>
      </c>
      <c r="H17" s="23" t="s">
        <v>232</v>
      </c>
      <c r="I17" s="22" t="s">
        <v>19</v>
      </c>
      <c r="J17" s="22" t="s">
        <v>324</v>
      </c>
      <c r="K17" s="22" t="s">
        <v>324</v>
      </c>
      <c r="L17" s="24">
        <v>0</v>
      </c>
      <c r="M17" s="22" t="s">
        <v>324</v>
      </c>
      <c r="N17" s="24">
        <v>0</v>
      </c>
      <c r="O17" s="24">
        <v>0</v>
      </c>
      <c r="P17" s="24">
        <v>0</v>
      </c>
      <c r="Q17" s="24">
        <v>0</v>
      </c>
      <c r="R17" s="24">
        <v>0</v>
      </c>
      <c r="S17" s="24">
        <v>0</v>
      </c>
      <c r="T17" s="33">
        <v>0</v>
      </c>
      <c r="U17" s="24">
        <f>SUM(tbl_AllocBal2024[[#This Row],[1st Apportionment]:[Invoices]])</f>
        <v>0</v>
      </c>
      <c r="V17" s="24">
        <f>tbl_AllocBal2024[[#This Row],[
2024‒25
Final
Allocation
Amount]]-tbl_AllocBal2024[[#This Row],[Total Paid]]</f>
        <v>0</v>
      </c>
    </row>
    <row r="18" spans="1:22" x14ac:dyDescent="0.25">
      <c r="A18" t="s">
        <v>25</v>
      </c>
      <c r="B18" t="s">
        <v>26</v>
      </c>
      <c r="C18" s="22" t="s">
        <v>27</v>
      </c>
      <c r="D18" s="22" t="s">
        <v>28</v>
      </c>
      <c r="E18" s="22" t="s">
        <v>17</v>
      </c>
      <c r="F18" s="22" t="s">
        <v>313</v>
      </c>
      <c r="G18" s="22" t="s">
        <v>28</v>
      </c>
      <c r="H18" s="23" t="s">
        <v>29</v>
      </c>
      <c r="I18" s="22" t="s">
        <v>19</v>
      </c>
      <c r="J18" s="22" t="s">
        <v>323</v>
      </c>
      <c r="K18" s="22" t="s">
        <v>323</v>
      </c>
      <c r="L18" s="24">
        <v>240265</v>
      </c>
      <c r="M18" s="22" t="s">
        <v>323</v>
      </c>
      <c r="N18" s="24">
        <v>0</v>
      </c>
      <c r="O18" s="24">
        <v>154195</v>
      </c>
      <c r="P18" s="24">
        <v>86070</v>
      </c>
      <c r="Q18" s="24">
        <v>0</v>
      </c>
      <c r="R18" s="24">
        <v>0</v>
      </c>
      <c r="S18" s="24">
        <v>0</v>
      </c>
      <c r="T18" s="33">
        <v>0</v>
      </c>
      <c r="U18" s="24">
        <f>SUM(tbl_AllocBal2024[[#This Row],[1st Apportionment]:[Invoices]])</f>
        <v>240265</v>
      </c>
      <c r="V18" s="24">
        <f>tbl_AllocBal2024[[#This Row],[
2024‒25
Final
Allocation
Amount]]-tbl_AllocBal2024[[#This Row],[Total Paid]]</f>
        <v>0</v>
      </c>
    </row>
    <row r="19" spans="1:22" x14ac:dyDescent="0.25">
      <c r="A19" t="s">
        <v>233</v>
      </c>
      <c r="B19" t="s">
        <v>234</v>
      </c>
      <c r="C19" s="22" t="s">
        <v>235</v>
      </c>
      <c r="D19" s="22" t="s">
        <v>236</v>
      </c>
      <c r="E19" s="22" t="s">
        <v>17</v>
      </c>
      <c r="F19" s="22" t="s">
        <v>313</v>
      </c>
      <c r="G19" s="22" t="s">
        <v>236</v>
      </c>
      <c r="H19" s="23" t="s">
        <v>237</v>
      </c>
      <c r="I19" s="22" t="s">
        <v>19</v>
      </c>
      <c r="J19" s="22" t="s">
        <v>324</v>
      </c>
      <c r="K19" s="22" t="s">
        <v>323</v>
      </c>
      <c r="L19" s="24">
        <v>0</v>
      </c>
      <c r="M19" s="22" t="s">
        <v>324</v>
      </c>
      <c r="N19" s="24">
        <v>0</v>
      </c>
      <c r="O19" s="24">
        <v>0</v>
      </c>
      <c r="P19" s="24">
        <v>0</v>
      </c>
      <c r="Q19" s="24">
        <v>0</v>
      </c>
      <c r="R19" s="24">
        <v>0</v>
      </c>
      <c r="S19" s="24">
        <v>0</v>
      </c>
      <c r="T19" s="33">
        <v>0</v>
      </c>
      <c r="U19" s="24">
        <f>SUM(tbl_AllocBal2024[[#This Row],[1st Apportionment]:[Invoices]])</f>
        <v>0</v>
      </c>
      <c r="V19" s="24">
        <f>tbl_AllocBal2024[[#This Row],[
2024‒25
Final
Allocation
Amount]]-tbl_AllocBal2024[[#This Row],[Total Paid]]</f>
        <v>0</v>
      </c>
    </row>
    <row r="20" spans="1:22" x14ac:dyDescent="0.25">
      <c r="A20" t="s">
        <v>30</v>
      </c>
      <c r="B20" t="s">
        <v>31</v>
      </c>
      <c r="C20" s="22" t="s">
        <v>32</v>
      </c>
      <c r="D20" s="22" t="s">
        <v>33</v>
      </c>
      <c r="E20" s="22" t="s">
        <v>17</v>
      </c>
      <c r="F20" s="22" t="s">
        <v>313</v>
      </c>
      <c r="G20" s="22" t="s">
        <v>33</v>
      </c>
      <c r="H20" s="23" t="s">
        <v>34</v>
      </c>
      <c r="I20" s="22" t="s">
        <v>19</v>
      </c>
      <c r="J20" s="22" t="s">
        <v>323</v>
      </c>
      <c r="K20" s="22" t="s">
        <v>323</v>
      </c>
      <c r="L20" s="24">
        <v>80088</v>
      </c>
      <c r="M20" s="22" t="s">
        <v>324</v>
      </c>
      <c r="N20" s="24">
        <v>0</v>
      </c>
      <c r="O20" s="24">
        <v>30158</v>
      </c>
      <c r="P20" s="24">
        <v>49930</v>
      </c>
      <c r="Q20" s="24">
        <v>0</v>
      </c>
      <c r="R20" s="24">
        <v>0</v>
      </c>
      <c r="S20" s="24">
        <v>0</v>
      </c>
      <c r="T20" s="33">
        <v>0</v>
      </c>
      <c r="U20" s="24">
        <f>SUM(tbl_AllocBal2024[[#This Row],[1st Apportionment]:[Invoices]])</f>
        <v>80088</v>
      </c>
      <c r="V20" s="24">
        <f>tbl_AllocBal2024[[#This Row],[
2024‒25
Final
Allocation
Amount]]-tbl_AllocBal2024[[#This Row],[Total Paid]]</f>
        <v>0</v>
      </c>
    </row>
    <row r="21" spans="1:22" x14ac:dyDescent="0.25">
      <c r="A21" t="s">
        <v>35</v>
      </c>
      <c r="B21" t="s">
        <v>36</v>
      </c>
      <c r="C21" s="22" t="s">
        <v>37</v>
      </c>
      <c r="D21" s="22" t="s">
        <v>38</v>
      </c>
      <c r="E21" s="22" t="s">
        <v>17</v>
      </c>
      <c r="F21" s="22" t="s">
        <v>313</v>
      </c>
      <c r="G21" s="22" t="s">
        <v>38</v>
      </c>
      <c r="H21" s="23" t="s">
        <v>39</v>
      </c>
      <c r="I21" s="22" t="s">
        <v>19</v>
      </c>
      <c r="J21" s="22" t="s">
        <v>323</v>
      </c>
      <c r="K21" s="22" t="s">
        <v>323</v>
      </c>
      <c r="L21" s="24">
        <v>640706</v>
      </c>
      <c r="M21" s="22" t="s">
        <v>323</v>
      </c>
      <c r="N21" s="24">
        <v>143214</v>
      </c>
      <c r="O21" s="24">
        <v>176114</v>
      </c>
      <c r="P21" s="24">
        <v>0</v>
      </c>
      <c r="Q21" s="24">
        <v>140662</v>
      </c>
      <c r="R21" s="24">
        <v>180716</v>
      </c>
      <c r="S21" s="24">
        <v>0</v>
      </c>
      <c r="T21" s="33">
        <v>0</v>
      </c>
      <c r="U21" s="24">
        <f>SUM(tbl_AllocBal2024[[#This Row],[1st Apportionment]:[Invoices]])</f>
        <v>640706</v>
      </c>
      <c r="V21" s="24">
        <f>tbl_AllocBal2024[[#This Row],[
2024‒25
Final
Allocation
Amount]]-tbl_AllocBal2024[[#This Row],[Total Paid]]</f>
        <v>0</v>
      </c>
    </row>
    <row r="22" spans="1:22" x14ac:dyDescent="0.25">
      <c r="A22" t="s">
        <v>238</v>
      </c>
      <c r="B22" t="s">
        <v>239</v>
      </c>
      <c r="C22" s="22" t="s">
        <v>240</v>
      </c>
      <c r="D22" s="22" t="s">
        <v>241</v>
      </c>
      <c r="E22" s="22" t="s">
        <v>17</v>
      </c>
      <c r="F22" s="22" t="s">
        <v>313</v>
      </c>
      <c r="G22" s="22" t="s">
        <v>241</v>
      </c>
      <c r="H22" s="23" t="s">
        <v>242</v>
      </c>
      <c r="I22" s="22" t="s">
        <v>19</v>
      </c>
      <c r="J22" s="22" t="s">
        <v>324</v>
      </c>
      <c r="K22" s="22" t="s">
        <v>324</v>
      </c>
      <c r="L22" s="24">
        <v>0</v>
      </c>
      <c r="M22" s="22" t="s">
        <v>324</v>
      </c>
      <c r="N22" s="24">
        <v>0</v>
      </c>
      <c r="O22" s="24">
        <v>0</v>
      </c>
      <c r="P22" s="24">
        <v>0</v>
      </c>
      <c r="Q22" s="24">
        <v>0</v>
      </c>
      <c r="R22" s="24">
        <v>0</v>
      </c>
      <c r="S22" s="24">
        <v>0</v>
      </c>
      <c r="T22" s="33">
        <v>0</v>
      </c>
      <c r="U22" s="24">
        <f>SUM(tbl_AllocBal2024[[#This Row],[1st Apportionment]:[Invoices]])</f>
        <v>0</v>
      </c>
      <c r="V22" s="24">
        <f>tbl_AllocBal2024[[#This Row],[
2024‒25
Final
Allocation
Amount]]-tbl_AllocBal2024[[#This Row],[Total Paid]]</f>
        <v>0</v>
      </c>
    </row>
    <row r="23" spans="1:22" x14ac:dyDescent="0.25">
      <c r="A23" t="s">
        <v>40</v>
      </c>
      <c r="B23" t="s">
        <v>41</v>
      </c>
      <c r="C23" s="22" t="s">
        <v>42</v>
      </c>
      <c r="D23" s="22" t="s">
        <v>43</v>
      </c>
      <c r="E23" s="22" t="s">
        <v>17</v>
      </c>
      <c r="F23" s="22" t="s">
        <v>313</v>
      </c>
      <c r="G23" s="22" t="s">
        <v>43</v>
      </c>
      <c r="H23" s="23" t="s">
        <v>44</v>
      </c>
      <c r="I23" s="22" t="s">
        <v>19</v>
      </c>
      <c r="J23" s="22" t="s">
        <v>323</v>
      </c>
      <c r="K23" s="22" t="s">
        <v>323</v>
      </c>
      <c r="L23" s="24">
        <v>75083</v>
      </c>
      <c r="M23" s="22" t="s">
        <v>323</v>
      </c>
      <c r="N23" s="24">
        <v>18771</v>
      </c>
      <c r="O23" s="24">
        <v>23218</v>
      </c>
      <c r="P23" s="24">
        <v>26290</v>
      </c>
      <c r="Q23" s="24">
        <v>5776</v>
      </c>
      <c r="R23" s="24">
        <v>1028</v>
      </c>
      <c r="S23" s="24">
        <v>0</v>
      </c>
      <c r="T23" s="33">
        <v>0</v>
      </c>
      <c r="U23" s="24">
        <f>SUM(tbl_AllocBal2024[[#This Row],[1st Apportionment]:[Invoices]])</f>
        <v>75083</v>
      </c>
      <c r="V23" s="24">
        <f>tbl_AllocBal2024[[#This Row],[
2024‒25
Final
Allocation
Amount]]-tbl_AllocBal2024[[#This Row],[Total Paid]]</f>
        <v>0</v>
      </c>
    </row>
    <row r="24" spans="1:22" x14ac:dyDescent="0.25">
      <c r="A24" t="s">
        <v>45</v>
      </c>
      <c r="B24" t="s">
        <v>46</v>
      </c>
      <c r="C24" s="22" t="s">
        <v>47</v>
      </c>
      <c r="D24" s="22" t="s">
        <v>48</v>
      </c>
      <c r="E24" s="22" t="s">
        <v>17</v>
      </c>
      <c r="F24" s="22" t="s">
        <v>313</v>
      </c>
      <c r="G24" s="22" t="s">
        <v>48</v>
      </c>
      <c r="H24" s="23" t="s">
        <v>49</v>
      </c>
      <c r="I24" s="22" t="s">
        <v>19</v>
      </c>
      <c r="J24" s="22" t="s">
        <v>323</v>
      </c>
      <c r="K24" s="22" t="s">
        <v>323</v>
      </c>
      <c r="L24" s="24">
        <v>25028</v>
      </c>
      <c r="M24" s="22" t="s">
        <v>323</v>
      </c>
      <c r="N24" s="24">
        <v>6257</v>
      </c>
      <c r="O24" s="24">
        <v>18771</v>
      </c>
      <c r="P24" s="24">
        <v>0</v>
      </c>
      <c r="Q24" s="24">
        <v>0</v>
      </c>
      <c r="R24" s="24">
        <v>0</v>
      </c>
      <c r="S24" s="24">
        <v>0</v>
      </c>
      <c r="T24" s="33">
        <v>0</v>
      </c>
      <c r="U24" s="24">
        <f>SUM(tbl_AllocBal2024[[#This Row],[1st Apportionment]:[Invoices]])</f>
        <v>25028</v>
      </c>
      <c r="V24" s="24">
        <f>tbl_AllocBal2024[[#This Row],[
2024‒25
Final
Allocation
Amount]]-tbl_AllocBal2024[[#This Row],[Total Paid]]</f>
        <v>0</v>
      </c>
    </row>
    <row r="25" spans="1:22" x14ac:dyDescent="0.25">
      <c r="A25" t="s">
        <v>243</v>
      </c>
      <c r="B25" t="s">
        <v>244</v>
      </c>
      <c r="C25" s="22" t="s">
        <v>245</v>
      </c>
      <c r="D25" s="22" t="s">
        <v>246</v>
      </c>
      <c r="E25" s="22" t="s">
        <v>17</v>
      </c>
      <c r="F25" s="22" t="s">
        <v>313</v>
      </c>
      <c r="G25" s="22" t="s">
        <v>246</v>
      </c>
      <c r="H25" s="23" t="s">
        <v>247</v>
      </c>
      <c r="I25" s="22" t="s">
        <v>19</v>
      </c>
      <c r="J25" s="22" t="s">
        <v>324</v>
      </c>
      <c r="K25" s="22" t="s">
        <v>324</v>
      </c>
      <c r="L25" s="24">
        <v>0</v>
      </c>
      <c r="M25" s="22" t="s">
        <v>324</v>
      </c>
      <c r="N25" s="24">
        <v>0</v>
      </c>
      <c r="O25" s="24">
        <v>0</v>
      </c>
      <c r="P25" s="24">
        <v>0</v>
      </c>
      <c r="Q25" s="24">
        <v>0</v>
      </c>
      <c r="R25" s="24">
        <v>0</v>
      </c>
      <c r="S25" s="24">
        <v>0</v>
      </c>
      <c r="T25" s="33">
        <v>0</v>
      </c>
      <c r="U25" s="24">
        <f>SUM(tbl_AllocBal2024[[#This Row],[1st Apportionment]:[Invoices]])</f>
        <v>0</v>
      </c>
      <c r="V25" s="24">
        <f>tbl_AllocBal2024[[#This Row],[
2024‒25
Final
Allocation
Amount]]-tbl_AllocBal2024[[#This Row],[Total Paid]]</f>
        <v>0</v>
      </c>
    </row>
    <row r="26" spans="1:22" x14ac:dyDescent="0.25">
      <c r="A26" t="s">
        <v>50</v>
      </c>
      <c r="B26" t="s">
        <v>51</v>
      </c>
      <c r="C26" s="22" t="s">
        <v>52</v>
      </c>
      <c r="D26" s="22" t="s">
        <v>53</v>
      </c>
      <c r="E26" s="22" t="s">
        <v>17</v>
      </c>
      <c r="F26" s="22" t="s">
        <v>313</v>
      </c>
      <c r="G26" s="22" t="s">
        <v>53</v>
      </c>
      <c r="H26" s="23" t="s">
        <v>54</v>
      </c>
      <c r="I26" s="22" t="s">
        <v>19</v>
      </c>
      <c r="J26" s="22" t="s">
        <v>323</v>
      </c>
      <c r="K26" s="22" t="s">
        <v>323</v>
      </c>
      <c r="L26" s="24">
        <v>931025</v>
      </c>
      <c r="M26" s="22" t="s">
        <v>323</v>
      </c>
      <c r="N26" s="24">
        <v>0</v>
      </c>
      <c r="O26" s="24">
        <v>213755</v>
      </c>
      <c r="P26" s="24">
        <v>384382</v>
      </c>
      <c r="Q26" s="24">
        <v>0</v>
      </c>
      <c r="R26" s="24">
        <v>0</v>
      </c>
      <c r="S26" s="24">
        <v>136091</v>
      </c>
      <c r="T26" s="33">
        <v>0</v>
      </c>
      <c r="U26" s="24">
        <f>SUM(tbl_AllocBal2024[[#This Row],[1st Apportionment]:[Invoices]])</f>
        <v>734228</v>
      </c>
      <c r="V26" s="24">
        <f>tbl_AllocBal2024[[#This Row],[
2024‒25
Final
Allocation
Amount]]-tbl_AllocBal2024[[#This Row],[Total Paid]]</f>
        <v>196797</v>
      </c>
    </row>
    <row r="27" spans="1:22" x14ac:dyDescent="0.25">
      <c r="A27" t="s">
        <v>55</v>
      </c>
      <c r="B27" t="s">
        <v>56</v>
      </c>
      <c r="C27" s="22" t="s">
        <v>57</v>
      </c>
      <c r="D27" s="22" t="s">
        <v>58</v>
      </c>
      <c r="E27" s="22" t="s">
        <v>17</v>
      </c>
      <c r="F27" s="22" t="s">
        <v>313</v>
      </c>
      <c r="G27" s="22" t="s">
        <v>58</v>
      </c>
      <c r="H27" s="23" t="s">
        <v>59</v>
      </c>
      <c r="I27" s="22" t="s">
        <v>19</v>
      </c>
      <c r="J27" s="22" t="s">
        <v>323</v>
      </c>
      <c r="K27" s="22" t="s">
        <v>323</v>
      </c>
      <c r="L27" s="24">
        <v>175193</v>
      </c>
      <c r="M27" s="22" t="s">
        <v>323</v>
      </c>
      <c r="N27" s="24">
        <v>9141</v>
      </c>
      <c r="O27" s="24">
        <v>37186</v>
      </c>
      <c r="P27" s="24">
        <v>99632</v>
      </c>
      <c r="Q27" s="24">
        <v>23343</v>
      </c>
      <c r="R27" s="24">
        <v>5891</v>
      </c>
      <c r="S27" s="24">
        <v>0</v>
      </c>
      <c r="T27" s="33">
        <v>0</v>
      </c>
      <c r="U27" s="24">
        <f>SUM(tbl_AllocBal2024[[#This Row],[1st Apportionment]:[Invoices]])</f>
        <v>175193</v>
      </c>
      <c r="V27" s="24">
        <f>tbl_AllocBal2024[[#This Row],[
2024‒25
Final
Allocation
Amount]]-tbl_AllocBal2024[[#This Row],[Total Paid]]</f>
        <v>0</v>
      </c>
    </row>
    <row r="28" spans="1:22" x14ac:dyDescent="0.25">
      <c r="A28" t="s">
        <v>248</v>
      </c>
      <c r="B28" t="s">
        <v>249</v>
      </c>
      <c r="C28" s="22" t="s">
        <v>250</v>
      </c>
      <c r="D28" s="22" t="s">
        <v>251</v>
      </c>
      <c r="E28" s="22" t="s">
        <v>17</v>
      </c>
      <c r="F28" s="22" t="s">
        <v>313</v>
      </c>
      <c r="G28" s="22" t="s">
        <v>251</v>
      </c>
      <c r="H28" s="23" t="s">
        <v>252</v>
      </c>
      <c r="I28" s="22" t="s">
        <v>19</v>
      </c>
      <c r="J28" s="22" t="s">
        <v>324</v>
      </c>
      <c r="K28" s="22" t="s">
        <v>324</v>
      </c>
      <c r="L28" s="24">
        <v>0</v>
      </c>
      <c r="M28" s="22" t="s">
        <v>324</v>
      </c>
      <c r="N28" s="24">
        <v>0</v>
      </c>
      <c r="O28" s="24">
        <v>0</v>
      </c>
      <c r="P28" s="24">
        <v>0</v>
      </c>
      <c r="Q28" s="24">
        <v>0</v>
      </c>
      <c r="R28" s="24">
        <v>0</v>
      </c>
      <c r="S28" s="24">
        <v>0</v>
      </c>
      <c r="T28" s="33">
        <v>0</v>
      </c>
      <c r="U28" s="24">
        <f>SUM(tbl_AllocBal2024[[#This Row],[1st Apportionment]:[Invoices]])</f>
        <v>0</v>
      </c>
      <c r="V28" s="24">
        <f>tbl_AllocBal2024[[#This Row],[
2024‒25
Final
Allocation
Amount]]-tbl_AllocBal2024[[#This Row],[Total Paid]]</f>
        <v>0</v>
      </c>
    </row>
    <row r="29" spans="1:22" x14ac:dyDescent="0.25">
      <c r="A29" t="s">
        <v>253</v>
      </c>
      <c r="B29" t="s">
        <v>254</v>
      </c>
      <c r="C29" s="22" t="s">
        <v>255</v>
      </c>
      <c r="D29" s="22" t="s">
        <v>256</v>
      </c>
      <c r="E29" s="22" t="s">
        <v>17</v>
      </c>
      <c r="F29" s="22" t="s">
        <v>313</v>
      </c>
      <c r="G29" s="22" t="s">
        <v>256</v>
      </c>
      <c r="H29" s="23" t="s">
        <v>257</v>
      </c>
      <c r="I29" s="22" t="s">
        <v>19</v>
      </c>
      <c r="J29" s="22" t="s">
        <v>324</v>
      </c>
      <c r="K29" s="22" t="s">
        <v>323</v>
      </c>
      <c r="L29" s="24">
        <v>0</v>
      </c>
      <c r="M29" s="22" t="s">
        <v>324</v>
      </c>
      <c r="N29" s="24">
        <v>0</v>
      </c>
      <c r="O29" s="24">
        <v>0</v>
      </c>
      <c r="P29" s="24">
        <v>0</v>
      </c>
      <c r="Q29" s="24">
        <v>0</v>
      </c>
      <c r="R29" s="24">
        <v>0</v>
      </c>
      <c r="S29" s="24">
        <v>0</v>
      </c>
      <c r="T29" s="33">
        <v>0</v>
      </c>
      <c r="U29" s="24">
        <f>SUM(tbl_AllocBal2024[[#This Row],[1st Apportionment]:[Invoices]])</f>
        <v>0</v>
      </c>
      <c r="V29" s="24">
        <f>tbl_AllocBal2024[[#This Row],[
2024‒25
Final
Allocation
Amount]]-tbl_AllocBal2024[[#This Row],[Total Paid]]</f>
        <v>0</v>
      </c>
    </row>
    <row r="30" spans="1:22" x14ac:dyDescent="0.25">
      <c r="A30" t="s">
        <v>60</v>
      </c>
      <c r="B30" t="s">
        <v>61</v>
      </c>
      <c r="C30" s="22" t="s">
        <v>62</v>
      </c>
      <c r="D30" s="22" t="s">
        <v>63</v>
      </c>
      <c r="E30" s="22" t="s">
        <v>17</v>
      </c>
      <c r="F30" s="22" t="s">
        <v>313</v>
      </c>
      <c r="G30" s="22" t="s">
        <v>63</v>
      </c>
      <c r="H30" s="23" t="s">
        <v>64</v>
      </c>
      <c r="I30" s="22" t="s">
        <v>19</v>
      </c>
      <c r="J30" s="22" t="s">
        <v>323</v>
      </c>
      <c r="K30" s="22" t="s">
        <v>323</v>
      </c>
      <c r="L30" s="24">
        <v>2788070</v>
      </c>
      <c r="M30" s="22" t="s">
        <v>323</v>
      </c>
      <c r="N30" s="24">
        <v>0</v>
      </c>
      <c r="O30" s="24">
        <v>0</v>
      </c>
      <c r="P30" s="24">
        <v>0</v>
      </c>
      <c r="Q30" s="24">
        <v>100923</v>
      </c>
      <c r="R30" s="24">
        <v>591361</v>
      </c>
      <c r="S30" s="24">
        <v>1184126</v>
      </c>
      <c r="T30" s="33">
        <v>0</v>
      </c>
      <c r="U30" s="24">
        <f>SUM(tbl_AllocBal2024[[#This Row],[1st Apportionment]:[Invoices]])</f>
        <v>1876410</v>
      </c>
      <c r="V30" s="24">
        <f>tbl_AllocBal2024[[#This Row],[
2024‒25
Final
Allocation
Amount]]-tbl_AllocBal2024[[#This Row],[Total Paid]]</f>
        <v>911660</v>
      </c>
    </row>
    <row r="31" spans="1:22" x14ac:dyDescent="0.25">
      <c r="A31" t="s">
        <v>65</v>
      </c>
      <c r="B31" t="s">
        <v>66</v>
      </c>
      <c r="C31" s="22" t="s">
        <v>67</v>
      </c>
      <c r="D31" s="22" t="s">
        <v>68</v>
      </c>
      <c r="E31" s="22" t="s">
        <v>17</v>
      </c>
      <c r="F31" s="22" t="s">
        <v>313</v>
      </c>
      <c r="G31" s="22" t="s">
        <v>68</v>
      </c>
      <c r="H31" s="23" t="s">
        <v>69</v>
      </c>
      <c r="I31" s="22" t="s">
        <v>19</v>
      </c>
      <c r="J31" s="22" t="s">
        <v>323</v>
      </c>
      <c r="K31" s="22" t="s">
        <v>323</v>
      </c>
      <c r="L31" s="24">
        <v>175193</v>
      </c>
      <c r="M31" s="22" t="s">
        <v>323</v>
      </c>
      <c r="N31" s="24">
        <v>7350</v>
      </c>
      <c r="O31" s="24">
        <v>80484</v>
      </c>
      <c r="P31" s="24">
        <v>28635</v>
      </c>
      <c r="Q31" s="24">
        <v>46841</v>
      </c>
      <c r="R31" s="24">
        <v>11883</v>
      </c>
      <c r="S31" s="24">
        <v>0</v>
      </c>
      <c r="T31" s="33">
        <v>0</v>
      </c>
      <c r="U31" s="24">
        <f>SUM(tbl_AllocBal2024[[#This Row],[1st Apportionment]:[Invoices]])</f>
        <v>175193</v>
      </c>
      <c r="V31" s="24">
        <f>tbl_AllocBal2024[[#This Row],[
2024‒25
Final
Allocation
Amount]]-tbl_AllocBal2024[[#This Row],[Total Paid]]</f>
        <v>0</v>
      </c>
    </row>
    <row r="32" spans="1:22" x14ac:dyDescent="0.25">
      <c r="A32" t="s">
        <v>70</v>
      </c>
      <c r="B32" t="s">
        <v>71</v>
      </c>
      <c r="C32" s="22" t="s">
        <v>72</v>
      </c>
      <c r="D32" s="22" t="s">
        <v>73</v>
      </c>
      <c r="E32" s="22" t="s">
        <v>17</v>
      </c>
      <c r="F32" s="22" t="s">
        <v>313</v>
      </c>
      <c r="G32" s="22" t="s">
        <v>73</v>
      </c>
      <c r="H32" s="23" t="s">
        <v>74</v>
      </c>
      <c r="I32" s="22" t="s">
        <v>19</v>
      </c>
      <c r="J32" s="22" t="s">
        <v>323</v>
      </c>
      <c r="K32" s="22" t="s">
        <v>323</v>
      </c>
      <c r="L32" s="24">
        <v>80088</v>
      </c>
      <c r="M32" s="22" t="s">
        <v>323</v>
      </c>
      <c r="N32" s="24">
        <v>20022</v>
      </c>
      <c r="O32" s="24">
        <v>55987</v>
      </c>
      <c r="P32" s="24">
        <v>4079</v>
      </c>
      <c r="Q32" s="24">
        <v>0</v>
      </c>
      <c r="R32" s="24">
        <v>0</v>
      </c>
      <c r="S32" s="24">
        <v>0</v>
      </c>
      <c r="T32" s="33">
        <v>0</v>
      </c>
      <c r="U32" s="24">
        <f>SUM(tbl_AllocBal2024[[#This Row],[1st Apportionment]:[Invoices]])</f>
        <v>80088</v>
      </c>
      <c r="V32" s="24">
        <f>tbl_AllocBal2024[[#This Row],[
2024‒25
Final
Allocation
Amount]]-tbl_AllocBal2024[[#This Row],[Total Paid]]</f>
        <v>0</v>
      </c>
    </row>
    <row r="33" spans="1:22" x14ac:dyDescent="0.25">
      <c r="A33" t="s">
        <v>258</v>
      </c>
      <c r="B33" t="s">
        <v>259</v>
      </c>
      <c r="C33" s="22" t="s">
        <v>260</v>
      </c>
      <c r="D33" s="22" t="s">
        <v>261</v>
      </c>
      <c r="E33" s="22" t="s">
        <v>17</v>
      </c>
      <c r="F33" s="22" t="s">
        <v>313</v>
      </c>
      <c r="G33" s="22" t="s">
        <v>261</v>
      </c>
      <c r="H33" s="23" t="s">
        <v>262</v>
      </c>
      <c r="I33" s="22" t="s">
        <v>19</v>
      </c>
      <c r="J33" s="22" t="s">
        <v>324</v>
      </c>
      <c r="K33" s="22" t="s">
        <v>323</v>
      </c>
      <c r="L33" s="24">
        <v>0</v>
      </c>
      <c r="M33" s="22" t="s">
        <v>324</v>
      </c>
      <c r="N33" s="24">
        <v>0</v>
      </c>
      <c r="O33" s="24">
        <v>0</v>
      </c>
      <c r="P33" s="24">
        <v>0</v>
      </c>
      <c r="Q33" s="24">
        <v>0</v>
      </c>
      <c r="R33" s="24">
        <v>0</v>
      </c>
      <c r="S33" s="24">
        <v>0</v>
      </c>
      <c r="T33" s="33">
        <v>0</v>
      </c>
      <c r="U33" s="24">
        <f>SUM(tbl_AllocBal2024[[#This Row],[1st Apportionment]:[Invoices]])</f>
        <v>0</v>
      </c>
      <c r="V33" s="24">
        <f>tbl_AllocBal2024[[#This Row],[
2024‒25
Final
Allocation
Amount]]-tbl_AllocBal2024[[#This Row],[Total Paid]]</f>
        <v>0</v>
      </c>
    </row>
    <row r="34" spans="1:22" x14ac:dyDescent="0.25">
      <c r="A34" t="s">
        <v>75</v>
      </c>
      <c r="B34" t="s">
        <v>76</v>
      </c>
      <c r="C34" s="22" t="s">
        <v>77</v>
      </c>
      <c r="D34" s="22" t="s">
        <v>78</v>
      </c>
      <c r="E34" s="22" t="s">
        <v>17</v>
      </c>
      <c r="F34" s="22" t="s">
        <v>313</v>
      </c>
      <c r="G34" s="22" t="s">
        <v>78</v>
      </c>
      <c r="H34" s="23" t="s">
        <v>79</v>
      </c>
      <c r="I34" s="22" t="s">
        <v>19</v>
      </c>
      <c r="J34" s="22" t="s">
        <v>323</v>
      </c>
      <c r="K34" s="22" t="s">
        <v>323</v>
      </c>
      <c r="L34" s="24">
        <v>40044</v>
      </c>
      <c r="M34" s="22" t="s">
        <v>323</v>
      </c>
      <c r="N34" s="24">
        <v>10011</v>
      </c>
      <c r="O34" s="24">
        <v>30033</v>
      </c>
      <c r="P34" s="24">
        <v>0</v>
      </c>
      <c r="Q34" s="24">
        <v>0</v>
      </c>
      <c r="R34" s="24">
        <v>0</v>
      </c>
      <c r="S34" s="24">
        <v>0</v>
      </c>
      <c r="T34" s="33">
        <v>0</v>
      </c>
      <c r="U34" s="24">
        <f>SUM(tbl_AllocBal2024[[#This Row],[1st Apportionment]:[Invoices]])</f>
        <v>40044</v>
      </c>
      <c r="V34" s="24">
        <f>tbl_AllocBal2024[[#This Row],[
2024‒25
Final
Allocation
Amount]]-tbl_AllocBal2024[[#This Row],[Total Paid]]</f>
        <v>0</v>
      </c>
    </row>
    <row r="35" spans="1:22" x14ac:dyDescent="0.25">
      <c r="A35" t="s">
        <v>80</v>
      </c>
      <c r="B35" t="s">
        <v>81</v>
      </c>
      <c r="C35" s="22" t="s">
        <v>82</v>
      </c>
      <c r="D35" s="22" t="s">
        <v>83</v>
      </c>
      <c r="E35" s="22" t="s">
        <v>17</v>
      </c>
      <c r="F35" s="22" t="s">
        <v>313</v>
      </c>
      <c r="G35" s="22" t="s">
        <v>83</v>
      </c>
      <c r="H35" s="23" t="s">
        <v>84</v>
      </c>
      <c r="I35" s="22" t="s">
        <v>19</v>
      </c>
      <c r="J35" s="22" t="s">
        <v>323</v>
      </c>
      <c r="K35" s="22" t="s">
        <v>323</v>
      </c>
      <c r="L35" s="24">
        <v>200220</v>
      </c>
      <c r="M35" s="22" t="s">
        <v>323</v>
      </c>
      <c r="N35" s="24">
        <v>0</v>
      </c>
      <c r="O35" s="24">
        <v>0</v>
      </c>
      <c r="P35" s="24">
        <v>0</v>
      </c>
      <c r="Q35" s="24">
        <v>0</v>
      </c>
      <c r="R35" s="24">
        <v>71497</v>
      </c>
      <c r="S35" s="24">
        <v>118320</v>
      </c>
      <c r="T35" s="33">
        <v>0</v>
      </c>
      <c r="U35" s="24">
        <f>SUM(tbl_AllocBal2024[[#This Row],[1st Apportionment]:[Invoices]])</f>
        <v>189817</v>
      </c>
      <c r="V35" s="24">
        <f>tbl_AllocBal2024[[#This Row],[
2024‒25
Final
Allocation
Amount]]-tbl_AllocBal2024[[#This Row],[Total Paid]]</f>
        <v>10403</v>
      </c>
    </row>
    <row r="36" spans="1:22" x14ac:dyDescent="0.25">
      <c r="A36" t="s">
        <v>263</v>
      </c>
      <c r="B36" t="s">
        <v>264</v>
      </c>
      <c r="C36" s="22" t="s">
        <v>265</v>
      </c>
      <c r="D36" s="22" t="s">
        <v>266</v>
      </c>
      <c r="E36" s="22" t="s">
        <v>17</v>
      </c>
      <c r="F36" s="22" t="s">
        <v>313</v>
      </c>
      <c r="G36" s="22" t="s">
        <v>266</v>
      </c>
      <c r="H36" s="23" t="s">
        <v>267</v>
      </c>
      <c r="I36" s="22" t="s">
        <v>19</v>
      </c>
      <c r="J36" s="22" t="s">
        <v>324</v>
      </c>
      <c r="K36" s="22" t="s">
        <v>324</v>
      </c>
      <c r="L36" s="24">
        <v>0</v>
      </c>
      <c r="M36" s="22" t="s">
        <v>324</v>
      </c>
      <c r="N36" s="24">
        <v>0</v>
      </c>
      <c r="O36" s="24">
        <v>0</v>
      </c>
      <c r="P36" s="24">
        <v>0</v>
      </c>
      <c r="Q36" s="24">
        <v>0</v>
      </c>
      <c r="R36" s="24">
        <v>0</v>
      </c>
      <c r="S36" s="24">
        <v>0</v>
      </c>
      <c r="T36" s="33">
        <v>0</v>
      </c>
      <c r="U36" s="24">
        <f>SUM(tbl_AllocBal2024[[#This Row],[1st Apportionment]:[Invoices]])</f>
        <v>0</v>
      </c>
      <c r="V36" s="24">
        <f>tbl_AllocBal2024[[#This Row],[
2024‒25
Final
Allocation
Amount]]-tbl_AllocBal2024[[#This Row],[Total Paid]]</f>
        <v>0</v>
      </c>
    </row>
    <row r="37" spans="1:22" x14ac:dyDescent="0.25">
      <c r="A37" t="s">
        <v>268</v>
      </c>
      <c r="B37" t="s">
        <v>269</v>
      </c>
      <c r="C37" s="22" t="s">
        <v>270</v>
      </c>
      <c r="D37" s="22" t="s">
        <v>271</v>
      </c>
      <c r="E37" s="22" t="s">
        <v>17</v>
      </c>
      <c r="F37" s="22" t="s">
        <v>313</v>
      </c>
      <c r="G37" s="22" t="s">
        <v>271</v>
      </c>
      <c r="H37" s="23" t="s">
        <v>272</v>
      </c>
      <c r="I37" s="22" t="s">
        <v>19</v>
      </c>
      <c r="J37" s="22" t="s">
        <v>324</v>
      </c>
      <c r="K37" s="22" t="s">
        <v>324</v>
      </c>
      <c r="L37" s="24">
        <v>0</v>
      </c>
      <c r="M37" s="22" t="s">
        <v>324</v>
      </c>
      <c r="N37" s="24">
        <v>0</v>
      </c>
      <c r="O37" s="24">
        <v>0</v>
      </c>
      <c r="P37" s="24">
        <v>0</v>
      </c>
      <c r="Q37" s="24">
        <v>0</v>
      </c>
      <c r="R37" s="24">
        <v>0</v>
      </c>
      <c r="S37" s="24">
        <v>0</v>
      </c>
      <c r="T37" s="33">
        <v>0</v>
      </c>
      <c r="U37" s="24">
        <f>SUM(tbl_AllocBal2024[[#This Row],[1st Apportionment]:[Invoices]])</f>
        <v>0</v>
      </c>
      <c r="V37" s="24">
        <f>tbl_AllocBal2024[[#This Row],[
2024‒25
Final
Allocation
Amount]]-tbl_AllocBal2024[[#This Row],[Total Paid]]</f>
        <v>0</v>
      </c>
    </row>
    <row r="38" spans="1:22" x14ac:dyDescent="0.25">
      <c r="A38" t="s">
        <v>85</v>
      </c>
      <c r="B38" t="s">
        <v>86</v>
      </c>
      <c r="C38" s="22" t="s">
        <v>87</v>
      </c>
      <c r="D38" s="22" t="s">
        <v>88</v>
      </c>
      <c r="E38" s="22" t="s">
        <v>17</v>
      </c>
      <c r="F38" s="22" t="s">
        <v>313</v>
      </c>
      <c r="G38" s="22" t="s">
        <v>88</v>
      </c>
      <c r="H38" s="23" t="s">
        <v>89</v>
      </c>
      <c r="I38" s="22" t="s">
        <v>19</v>
      </c>
      <c r="J38" s="22" t="s">
        <v>323</v>
      </c>
      <c r="K38" s="22" t="s">
        <v>323</v>
      </c>
      <c r="L38" s="24">
        <v>350386</v>
      </c>
      <c r="M38" s="22" t="s">
        <v>324</v>
      </c>
      <c r="N38" s="24">
        <v>86323</v>
      </c>
      <c r="O38" s="24">
        <v>117639</v>
      </c>
      <c r="P38" s="24">
        <v>98639</v>
      </c>
      <c r="Q38" s="24">
        <v>0</v>
      </c>
      <c r="R38" s="24">
        <v>47785</v>
      </c>
      <c r="S38" s="24">
        <v>0</v>
      </c>
      <c r="T38" s="33">
        <v>0</v>
      </c>
      <c r="U38" s="24">
        <f>SUM(tbl_AllocBal2024[[#This Row],[1st Apportionment]:[Invoices]])</f>
        <v>350386</v>
      </c>
      <c r="V38" s="24">
        <f>tbl_AllocBal2024[[#This Row],[
2024‒25
Final
Allocation
Amount]]-tbl_AllocBal2024[[#This Row],[Total Paid]]</f>
        <v>0</v>
      </c>
    </row>
    <row r="39" spans="1:22" x14ac:dyDescent="0.25">
      <c r="A39" t="s">
        <v>90</v>
      </c>
      <c r="B39" t="s">
        <v>91</v>
      </c>
      <c r="C39" s="22" t="s">
        <v>92</v>
      </c>
      <c r="D39" s="22" t="s">
        <v>93</v>
      </c>
      <c r="E39" s="22" t="s">
        <v>17</v>
      </c>
      <c r="F39" s="22" t="s">
        <v>313</v>
      </c>
      <c r="G39" s="22" t="s">
        <v>93</v>
      </c>
      <c r="H39" s="23" t="s">
        <v>94</v>
      </c>
      <c r="I39" s="22" t="s">
        <v>19</v>
      </c>
      <c r="J39" s="22" t="s">
        <v>323</v>
      </c>
      <c r="K39" s="22" t="s">
        <v>323</v>
      </c>
      <c r="L39" s="24">
        <v>145160</v>
      </c>
      <c r="M39" s="22" t="s">
        <v>323</v>
      </c>
      <c r="N39" s="24">
        <v>0</v>
      </c>
      <c r="O39" s="24">
        <v>0</v>
      </c>
      <c r="P39" s="24">
        <v>111427</v>
      </c>
      <c r="Q39" s="24">
        <v>0</v>
      </c>
      <c r="R39" s="24">
        <v>4593</v>
      </c>
      <c r="S39" s="24">
        <v>29140</v>
      </c>
      <c r="T39" s="33">
        <v>0</v>
      </c>
      <c r="U39" s="24">
        <f>SUM(tbl_AllocBal2024[[#This Row],[1st Apportionment]:[Invoices]])</f>
        <v>145160</v>
      </c>
      <c r="V39" s="24">
        <f>tbl_AllocBal2024[[#This Row],[
2024‒25
Final
Allocation
Amount]]-tbl_AllocBal2024[[#This Row],[Total Paid]]</f>
        <v>0</v>
      </c>
    </row>
    <row r="40" spans="1:22" x14ac:dyDescent="0.25">
      <c r="A40" t="s">
        <v>273</v>
      </c>
      <c r="B40" t="s">
        <v>274</v>
      </c>
      <c r="C40" s="22" t="s">
        <v>275</v>
      </c>
      <c r="D40" s="22" t="s">
        <v>276</v>
      </c>
      <c r="E40" s="22" t="s">
        <v>17</v>
      </c>
      <c r="F40" s="22" t="s">
        <v>313</v>
      </c>
      <c r="G40" s="22" t="s">
        <v>276</v>
      </c>
      <c r="H40" s="23" t="s">
        <v>277</v>
      </c>
      <c r="I40" s="22" t="s">
        <v>19</v>
      </c>
      <c r="J40" s="22" t="s">
        <v>324</v>
      </c>
      <c r="K40" s="22" t="s">
        <v>323</v>
      </c>
      <c r="L40" s="24">
        <v>0</v>
      </c>
      <c r="M40" s="22" t="s">
        <v>324</v>
      </c>
      <c r="N40" s="24">
        <v>0</v>
      </c>
      <c r="O40" s="24">
        <v>0</v>
      </c>
      <c r="P40" s="24">
        <v>0</v>
      </c>
      <c r="Q40" s="24">
        <v>0</v>
      </c>
      <c r="R40" s="24">
        <v>0</v>
      </c>
      <c r="S40" s="24">
        <v>0</v>
      </c>
      <c r="T40" s="33">
        <v>0</v>
      </c>
      <c r="U40" s="24">
        <f>SUM(tbl_AllocBal2024[[#This Row],[1st Apportionment]:[Invoices]])</f>
        <v>0</v>
      </c>
      <c r="V40" s="24">
        <f>tbl_AllocBal2024[[#This Row],[
2024‒25
Final
Allocation
Amount]]-tbl_AllocBal2024[[#This Row],[Total Paid]]</f>
        <v>0</v>
      </c>
    </row>
    <row r="41" spans="1:22" x14ac:dyDescent="0.25">
      <c r="A41" t="s">
        <v>95</v>
      </c>
      <c r="B41" t="s">
        <v>96</v>
      </c>
      <c r="C41" s="22" t="s">
        <v>97</v>
      </c>
      <c r="D41" s="22" t="s">
        <v>98</v>
      </c>
      <c r="E41" s="22" t="s">
        <v>17</v>
      </c>
      <c r="F41" s="22" t="s">
        <v>313</v>
      </c>
      <c r="G41" s="22" t="s">
        <v>98</v>
      </c>
      <c r="H41" s="23" t="s">
        <v>99</v>
      </c>
      <c r="I41" s="22" t="s">
        <v>19</v>
      </c>
      <c r="J41" s="22" t="s">
        <v>323</v>
      </c>
      <c r="K41" s="22" t="s">
        <v>323</v>
      </c>
      <c r="L41" s="24">
        <v>1321455</v>
      </c>
      <c r="M41" s="22" t="s">
        <v>323</v>
      </c>
      <c r="N41" s="24">
        <v>230307</v>
      </c>
      <c r="O41" s="24">
        <v>353433</v>
      </c>
      <c r="P41" s="24">
        <v>0</v>
      </c>
      <c r="Q41" s="24">
        <v>169820</v>
      </c>
      <c r="R41" s="24">
        <v>263483</v>
      </c>
      <c r="S41" s="24">
        <v>262670</v>
      </c>
      <c r="T41" s="33">
        <v>0</v>
      </c>
      <c r="U41" s="24">
        <f>SUM(tbl_AllocBal2024[[#This Row],[1st Apportionment]:[Invoices]])</f>
        <v>1279713</v>
      </c>
      <c r="V41" s="24">
        <f>tbl_AllocBal2024[[#This Row],[
2024‒25
Final
Allocation
Amount]]-tbl_AllocBal2024[[#This Row],[Total Paid]]</f>
        <v>41742</v>
      </c>
    </row>
    <row r="42" spans="1:22" x14ac:dyDescent="0.25">
      <c r="A42" t="s">
        <v>100</v>
      </c>
      <c r="B42" t="s">
        <v>101</v>
      </c>
      <c r="C42" s="22" t="s">
        <v>102</v>
      </c>
      <c r="D42" s="22" t="s">
        <v>103</v>
      </c>
      <c r="E42" s="22" t="s">
        <v>17</v>
      </c>
      <c r="F42" s="22" t="s">
        <v>313</v>
      </c>
      <c r="G42" s="22" t="s">
        <v>103</v>
      </c>
      <c r="H42" s="23" t="s">
        <v>104</v>
      </c>
      <c r="I42" s="22" t="s">
        <v>19</v>
      </c>
      <c r="J42" s="22" t="s">
        <v>323</v>
      </c>
      <c r="K42" s="22" t="s">
        <v>323</v>
      </c>
      <c r="L42" s="24">
        <v>155171</v>
      </c>
      <c r="M42" s="22" t="s">
        <v>324</v>
      </c>
      <c r="N42" s="24">
        <v>0</v>
      </c>
      <c r="O42" s="24">
        <v>35045</v>
      </c>
      <c r="P42" s="24">
        <v>39907</v>
      </c>
      <c r="Q42" s="24">
        <v>920</v>
      </c>
      <c r="R42" s="24">
        <v>32145</v>
      </c>
      <c r="S42" s="24">
        <v>0</v>
      </c>
      <c r="T42" s="33">
        <v>0</v>
      </c>
      <c r="U42" s="24">
        <f>SUM(tbl_AllocBal2024[[#This Row],[1st Apportionment]:[Invoices]])</f>
        <v>108017</v>
      </c>
      <c r="V42" s="24">
        <f>tbl_AllocBal2024[[#This Row],[
2024‒25
Final
Allocation
Amount]]-tbl_AllocBal2024[[#This Row],[Total Paid]]</f>
        <v>47154</v>
      </c>
    </row>
    <row r="43" spans="1:22" x14ac:dyDescent="0.25">
      <c r="A43" t="s">
        <v>278</v>
      </c>
      <c r="B43" t="s">
        <v>279</v>
      </c>
      <c r="C43" s="22" t="s">
        <v>280</v>
      </c>
      <c r="D43" s="22" t="s">
        <v>281</v>
      </c>
      <c r="E43" s="22" t="s">
        <v>17</v>
      </c>
      <c r="F43" s="22" t="s">
        <v>313</v>
      </c>
      <c r="G43" s="22" t="s">
        <v>281</v>
      </c>
      <c r="H43" s="23" t="s">
        <v>282</v>
      </c>
      <c r="I43" s="22" t="s">
        <v>19</v>
      </c>
      <c r="J43" s="22" t="s">
        <v>324</v>
      </c>
      <c r="K43" s="22" t="s">
        <v>324</v>
      </c>
      <c r="L43" s="24">
        <v>0</v>
      </c>
      <c r="M43" s="22" t="s">
        <v>324</v>
      </c>
      <c r="N43" s="24">
        <v>0</v>
      </c>
      <c r="O43" s="24">
        <v>0</v>
      </c>
      <c r="P43" s="24">
        <v>0</v>
      </c>
      <c r="Q43" s="24">
        <v>0</v>
      </c>
      <c r="R43" s="24">
        <v>0</v>
      </c>
      <c r="S43" s="24">
        <v>0</v>
      </c>
      <c r="T43" s="33">
        <v>0</v>
      </c>
      <c r="U43" s="24">
        <f>SUM(tbl_AllocBal2024[[#This Row],[1st Apportionment]:[Invoices]])</f>
        <v>0</v>
      </c>
      <c r="V43" s="24">
        <f>tbl_AllocBal2024[[#This Row],[
2024‒25
Final
Allocation
Amount]]-tbl_AllocBal2024[[#This Row],[Total Paid]]</f>
        <v>0</v>
      </c>
    </row>
    <row r="44" spans="1:22" x14ac:dyDescent="0.25">
      <c r="A44" t="s">
        <v>105</v>
      </c>
      <c r="B44" t="s">
        <v>106</v>
      </c>
      <c r="C44" s="22" t="s">
        <v>107</v>
      </c>
      <c r="D44" s="22" t="s">
        <v>108</v>
      </c>
      <c r="E44" s="22" t="s">
        <v>17</v>
      </c>
      <c r="F44" s="22" t="s">
        <v>313</v>
      </c>
      <c r="G44" s="22" t="s">
        <v>108</v>
      </c>
      <c r="H44" s="23" t="s">
        <v>109</v>
      </c>
      <c r="I44" s="22" t="s">
        <v>19</v>
      </c>
      <c r="J44" s="22" t="s">
        <v>323</v>
      </c>
      <c r="K44" s="22" t="s">
        <v>323</v>
      </c>
      <c r="L44" s="24">
        <v>835921</v>
      </c>
      <c r="M44" s="22" t="s">
        <v>324</v>
      </c>
      <c r="N44" s="24">
        <v>0</v>
      </c>
      <c r="O44" s="24">
        <v>571533</v>
      </c>
      <c r="P44" s="24">
        <v>264388</v>
      </c>
      <c r="Q44" s="24">
        <v>0</v>
      </c>
      <c r="R44" s="24">
        <v>0</v>
      </c>
      <c r="S44" s="24">
        <v>0</v>
      </c>
      <c r="T44" s="33">
        <v>0</v>
      </c>
      <c r="U44" s="24">
        <f>SUM(tbl_AllocBal2024[[#This Row],[1st Apportionment]:[Invoices]])</f>
        <v>835921</v>
      </c>
      <c r="V44" s="24">
        <f>tbl_AllocBal2024[[#This Row],[
2024‒25
Final
Allocation
Amount]]-tbl_AllocBal2024[[#This Row],[Total Paid]]</f>
        <v>0</v>
      </c>
    </row>
    <row r="45" spans="1:22" x14ac:dyDescent="0.25">
      <c r="A45" t="s">
        <v>110</v>
      </c>
      <c r="B45" t="s">
        <v>111</v>
      </c>
      <c r="C45" s="22" t="s">
        <v>112</v>
      </c>
      <c r="D45" s="22" t="s">
        <v>113</v>
      </c>
      <c r="E45" s="22" t="s">
        <v>17</v>
      </c>
      <c r="F45" s="22" t="s">
        <v>313</v>
      </c>
      <c r="G45" s="22" t="s">
        <v>113</v>
      </c>
      <c r="H45" s="23" t="s">
        <v>114</v>
      </c>
      <c r="I45" s="22" t="s">
        <v>19</v>
      </c>
      <c r="J45" s="22" t="s">
        <v>323</v>
      </c>
      <c r="K45" s="22" t="s">
        <v>323</v>
      </c>
      <c r="L45" s="24">
        <v>755832</v>
      </c>
      <c r="M45" s="22" t="s">
        <v>323</v>
      </c>
      <c r="N45" s="24">
        <v>0</v>
      </c>
      <c r="O45" s="24">
        <v>0</v>
      </c>
      <c r="P45" s="24">
        <v>157813</v>
      </c>
      <c r="Q45" s="24">
        <v>171712</v>
      </c>
      <c r="R45" s="24">
        <v>248459</v>
      </c>
      <c r="S45" s="24">
        <v>177848</v>
      </c>
      <c r="T45" s="33">
        <v>0</v>
      </c>
      <c r="U45" s="24">
        <f>SUM(tbl_AllocBal2024[[#This Row],[1st Apportionment]:[Invoices]])</f>
        <v>755832</v>
      </c>
      <c r="V45" s="24">
        <f>tbl_AllocBal2024[[#This Row],[
2024‒25
Final
Allocation
Amount]]-tbl_AllocBal2024[[#This Row],[Total Paid]]</f>
        <v>0</v>
      </c>
    </row>
    <row r="46" spans="1:22" x14ac:dyDescent="0.25">
      <c r="A46" t="s">
        <v>115</v>
      </c>
      <c r="B46" t="s">
        <v>116</v>
      </c>
      <c r="C46" s="22" t="s">
        <v>117</v>
      </c>
      <c r="D46" s="22" t="s">
        <v>118</v>
      </c>
      <c r="E46" s="22" t="s">
        <v>17</v>
      </c>
      <c r="F46" s="22" t="s">
        <v>313</v>
      </c>
      <c r="G46" s="22" t="s">
        <v>118</v>
      </c>
      <c r="H46" s="23" t="s">
        <v>119</v>
      </c>
      <c r="I46" s="22" t="s">
        <v>19</v>
      </c>
      <c r="J46" s="22" t="s">
        <v>323</v>
      </c>
      <c r="K46" s="22" t="s">
        <v>323</v>
      </c>
      <c r="L46" s="24">
        <v>40044</v>
      </c>
      <c r="M46" s="22" t="s">
        <v>324</v>
      </c>
      <c r="N46" s="24">
        <v>10011</v>
      </c>
      <c r="O46" s="24">
        <v>19094</v>
      </c>
      <c r="P46" s="24">
        <v>10939</v>
      </c>
      <c r="Q46" s="24">
        <v>0</v>
      </c>
      <c r="R46" s="24">
        <v>0</v>
      </c>
      <c r="S46" s="24">
        <v>0</v>
      </c>
      <c r="T46" s="33">
        <v>0</v>
      </c>
      <c r="U46" s="24">
        <f>SUM(tbl_AllocBal2024[[#This Row],[1st Apportionment]:[Invoices]])</f>
        <v>40044</v>
      </c>
      <c r="V46" s="24">
        <f>tbl_AllocBal2024[[#This Row],[
2024‒25
Final
Allocation
Amount]]-tbl_AllocBal2024[[#This Row],[Total Paid]]</f>
        <v>0</v>
      </c>
    </row>
    <row r="47" spans="1:22" x14ac:dyDescent="0.25">
      <c r="A47" t="s">
        <v>120</v>
      </c>
      <c r="B47" t="s">
        <v>121</v>
      </c>
      <c r="C47" s="22" t="s">
        <v>122</v>
      </c>
      <c r="D47" s="22" t="s">
        <v>123</v>
      </c>
      <c r="E47" s="22" t="s">
        <v>17</v>
      </c>
      <c r="F47" s="22" t="s">
        <v>313</v>
      </c>
      <c r="G47" s="22" t="s">
        <v>123</v>
      </c>
      <c r="H47" s="23" t="s">
        <v>124</v>
      </c>
      <c r="I47" s="22" t="s">
        <v>19</v>
      </c>
      <c r="J47" s="22" t="s">
        <v>323</v>
      </c>
      <c r="K47" s="22" t="s">
        <v>323</v>
      </c>
      <c r="L47" s="24">
        <v>996097</v>
      </c>
      <c r="M47" s="22" t="s">
        <v>323</v>
      </c>
      <c r="N47" s="24">
        <v>0</v>
      </c>
      <c r="O47" s="24">
        <v>96788</v>
      </c>
      <c r="P47" s="24">
        <v>179722</v>
      </c>
      <c r="Q47" s="24">
        <v>180813</v>
      </c>
      <c r="R47" s="24">
        <v>136693</v>
      </c>
      <c r="S47" s="24">
        <v>256659</v>
      </c>
      <c r="T47" s="33">
        <v>0</v>
      </c>
      <c r="U47" s="24">
        <f>SUM(tbl_AllocBal2024[[#This Row],[1st Apportionment]:[Invoices]])</f>
        <v>850675</v>
      </c>
      <c r="V47" s="24">
        <f>tbl_AllocBal2024[[#This Row],[
2024‒25
Final
Allocation
Amount]]-tbl_AllocBal2024[[#This Row],[Total Paid]]</f>
        <v>145422</v>
      </c>
    </row>
    <row r="48" spans="1:22" x14ac:dyDescent="0.25">
      <c r="A48" t="s">
        <v>125</v>
      </c>
      <c r="B48" t="s">
        <v>126</v>
      </c>
      <c r="C48" s="22" t="s">
        <v>127</v>
      </c>
      <c r="D48" s="22" t="s">
        <v>128</v>
      </c>
      <c r="E48" s="22" t="s">
        <v>17</v>
      </c>
      <c r="F48" s="22" t="s">
        <v>313</v>
      </c>
      <c r="G48" s="22" t="s">
        <v>128</v>
      </c>
      <c r="H48" s="23" t="s">
        <v>129</v>
      </c>
      <c r="I48" s="22" t="s">
        <v>19</v>
      </c>
      <c r="J48" s="22" t="s">
        <v>323</v>
      </c>
      <c r="K48" s="22" t="s">
        <v>323</v>
      </c>
      <c r="L48" s="24">
        <v>1426571</v>
      </c>
      <c r="M48" s="22" t="s">
        <v>323</v>
      </c>
      <c r="N48" s="24">
        <v>356643</v>
      </c>
      <c r="O48" s="24">
        <v>349995</v>
      </c>
      <c r="P48" s="24">
        <v>0</v>
      </c>
      <c r="Q48" s="24">
        <v>8125</v>
      </c>
      <c r="R48" s="24">
        <v>161889</v>
      </c>
      <c r="S48" s="24">
        <v>237408</v>
      </c>
      <c r="T48" s="33">
        <v>0</v>
      </c>
      <c r="U48" s="24">
        <f>SUM(tbl_AllocBal2024[[#This Row],[1st Apportionment]:[Invoices]])</f>
        <v>1114060</v>
      </c>
      <c r="V48" s="24">
        <f>tbl_AllocBal2024[[#This Row],[
2024‒25
Final
Allocation
Amount]]-tbl_AllocBal2024[[#This Row],[Total Paid]]</f>
        <v>312511</v>
      </c>
    </row>
    <row r="49" spans="1:22" x14ac:dyDescent="0.25">
      <c r="A49" t="s">
        <v>130</v>
      </c>
      <c r="B49" t="s">
        <v>131</v>
      </c>
      <c r="C49" s="22" t="s">
        <v>132</v>
      </c>
      <c r="D49" s="22" t="s">
        <v>133</v>
      </c>
      <c r="E49" s="22" t="s">
        <v>17</v>
      </c>
      <c r="F49" s="22" t="s">
        <v>313</v>
      </c>
      <c r="G49" s="22" t="s">
        <v>133</v>
      </c>
      <c r="H49" s="23" t="s">
        <v>134</v>
      </c>
      <c r="I49" s="22" t="s">
        <v>19</v>
      </c>
      <c r="J49" s="22" t="s">
        <v>323</v>
      </c>
      <c r="K49" s="22" t="s">
        <v>323</v>
      </c>
      <c r="L49" s="24">
        <v>281002</v>
      </c>
      <c r="M49" s="22" t="s">
        <v>323</v>
      </c>
      <c r="N49" s="24">
        <v>0</v>
      </c>
      <c r="O49" s="24">
        <v>115686</v>
      </c>
      <c r="P49" s="24">
        <v>84860</v>
      </c>
      <c r="Q49" s="24">
        <v>70251</v>
      </c>
      <c r="R49" s="24">
        <v>10205</v>
      </c>
      <c r="S49" s="24">
        <v>0</v>
      </c>
      <c r="T49" s="33">
        <v>0</v>
      </c>
      <c r="U49" s="24">
        <f>SUM(tbl_AllocBal2024[[#This Row],[1st Apportionment]:[Invoices]])</f>
        <v>281002</v>
      </c>
      <c r="V49" s="24">
        <f>tbl_AllocBal2024[[#This Row],[
2024‒25
Final
Allocation
Amount]]-tbl_AllocBal2024[[#This Row],[Total Paid]]</f>
        <v>0</v>
      </c>
    </row>
    <row r="50" spans="1:22" x14ac:dyDescent="0.25">
      <c r="A50" t="s">
        <v>135</v>
      </c>
      <c r="B50" t="s">
        <v>136</v>
      </c>
      <c r="C50" s="22" t="s">
        <v>137</v>
      </c>
      <c r="D50" s="22" t="s">
        <v>138</v>
      </c>
      <c r="E50" s="22" t="s">
        <v>17</v>
      </c>
      <c r="F50" s="22" t="s">
        <v>313</v>
      </c>
      <c r="G50" s="22" t="s">
        <v>138</v>
      </c>
      <c r="H50" s="23" t="s">
        <v>139</v>
      </c>
      <c r="I50" s="22" t="s">
        <v>19</v>
      </c>
      <c r="J50" s="22" t="s">
        <v>323</v>
      </c>
      <c r="K50" s="22" t="s">
        <v>323</v>
      </c>
      <c r="L50" s="24">
        <v>390430</v>
      </c>
      <c r="M50" s="22" t="s">
        <v>323</v>
      </c>
      <c r="N50" s="24">
        <v>13763</v>
      </c>
      <c r="O50" s="24">
        <v>76860</v>
      </c>
      <c r="P50" s="24">
        <v>130051</v>
      </c>
      <c r="Q50" s="24">
        <v>109656</v>
      </c>
      <c r="R50" s="24">
        <v>60100</v>
      </c>
      <c r="S50" s="24">
        <v>0</v>
      </c>
      <c r="T50" s="33">
        <v>0</v>
      </c>
      <c r="U50" s="24">
        <f>SUM(tbl_AllocBal2024[[#This Row],[1st Apportionment]:[Invoices]])</f>
        <v>390430</v>
      </c>
      <c r="V50" s="24">
        <f>tbl_AllocBal2024[[#This Row],[
2024‒25
Final
Allocation
Amount]]-tbl_AllocBal2024[[#This Row],[Total Paid]]</f>
        <v>0</v>
      </c>
    </row>
    <row r="51" spans="1:22" s="6" customFormat="1" x14ac:dyDescent="0.25">
      <c r="A51" t="s">
        <v>140</v>
      </c>
      <c r="B51" t="s">
        <v>141</v>
      </c>
      <c r="C51" s="22" t="s">
        <v>142</v>
      </c>
      <c r="D51" s="22" t="s">
        <v>143</v>
      </c>
      <c r="E51" s="22" t="s">
        <v>17</v>
      </c>
      <c r="F51" s="22" t="s">
        <v>313</v>
      </c>
      <c r="G51" s="22" t="s">
        <v>143</v>
      </c>
      <c r="H51" s="23" t="s">
        <v>144</v>
      </c>
      <c r="I51" s="22" t="s">
        <v>19</v>
      </c>
      <c r="J51" s="22" t="s">
        <v>323</v>
      </c>
      <c r="K51" s="22" t="s">
        <v>323</v>
      </c>
      <c r="L51" s="24">
        <v>175193</v>
      </c>
      <c r="M51" s="22" t="s">
        <v>323</v>
      </c>
      <c r="N51" s="24">
        <v>0</v>
      </c>
      <c r="O51" s="24">
        <v>0</v>
      </c>
      <c r="P51" s="24">
        <v>0</v>
      </c>
      <c r="Q51" s="24">
        <v>42249</v>
      </c>
      <c r="R51" s="24">
        <v>46060</v>
      </c>
      <c r="S51" s="24">
        <v>86884</v>
      </c>
      <c r="T51" s="33">
        <v>0</v>
      </c>
      <c r="U51" s="24">
        <f>SUM(tbl_AllocBal2024[[#This Row],[1st Apportionment]:[Invoices]])</f>
        <v>175193</v>
      </c>
      <c r="V51" s="24">
        <f>tbl_AllocBal2024[[#This Row],[
2024‒25
Final
Allocation
Amount]]-tbl_AllocBal2024[[#This Row],[Total Paid]]</f>
        <v>0</v>
      </c>
    </row>
    <row r="52" spans="1:22" x14ac:dyDescent="0.25">
      <c r="A52" t="s">
        <v>145</v>
      </c>
      <c r="B52" t="s">
        <v>146</v>
      </c>
      <c r="C52" s="22" t="s">
        <v>147</v>
      </c>
      <c r="D52" s="22" t="s">
        <v>148</v>
      </c>
      <c r="E52" s="22" t="s">
        <v>17</v>
      </c>
      <c r="F52" s="22" t="s">
        <v>313</v>
      </c>
      <c r="G52" s="22" t="s">
        <v>148</v>
      </c>
      <c r="H52" s="23" t="s">
        <v>149</v>
      </c>
      <c r="I52" s="22" t="s">
        <v>19</v>
      </c>
      <c r="J52" s="22" t="s">
        <v>323</v>
      </c>
      <c r="K52" s="22" t="s">
        <v>323</v>
      </c>
      <c r="L52" s="24">
        <v>120132</v>
      </c>
      <c r="M52" s="22" t="s">
        <v>324</v>
      </c>
      <c r="N52" s="24">
        <v>16769</v>
      </c>
      <c r="O52" s="24">
        <v>55519</v>
      </c>
      <c r="P52" s="24">
        <v>47844</v>
      </c>
      <c r="Q52" s="24">
        <v>0</v>
      </c>
      <c r="R52" s="24">
        <v>0</v>
      </c>
      <c r="S52" s="24">
        <v>0</v>
      </c>
      <c r="T52" s="33">
        <v>0</v>
      </c>
      <c r="U52" s="24">
        <f>SUM(tbl_AllocBal2024[[#This Row],[1st Apportionment]:[Invoices]])</f>
        <v>120132</v>
      </c>
      <c r="V52" s="24">
        <f>tbl_AllocBal2024[[#This Row],[
2024‒25
Final
Allocation
Amount]]-tbl_AllocBal2024[[#This Row],[Total Paid]]</f>
        <v>0</v>
      </c>
    </row>
    <row r="53" spans="1:22" x14ac:dyDescent="0.25">
      <c r="A53" t="s">
        <v>150</v>
      </c>
      <c r="B53" t="s">
        <v>151</v>
      </c>
      <c r="C53" s="22" t="s">
        <v>152</v>
      </c>
      <c r="D53" s="22" t="s">
        <v>153</v>
      </c>
      <c r="E53" s="22" t="s">
        <v>17</v>
      </c>
      <c r="F53" s="22" t="s">
        <v>313</v>
      </c>
      <c r="G53" s="22" t="s">
        <v>153</v>
      </c>
      <c r="H53" s="23" t="s">
        <v>154</v>
      </c>
      <c r="I53" s="22" t="s">
        <v>19</v>
      </c>
      <c r="J53" s="22" t="s">
        <v>323</v>
      </c>
      <c r="K53" s="22" t="s">
        <v>323</v>
      </c>
      <c r="L53" s="24">
        <v>230254</v>
      </c>
      <c r="M53" s="22" t="s">
        <v>323</v>
      </c>
      <c r="N53" s="24">
        <v>0</v>
      </c>
      <c r="O53" s="24">
        <v>18760</v>
      </c>
      <c r="P53" s="24">
        <v>69970</v>
      </c>
      <c r="Q53" s="24">
        <v>70011</v>
      </c>
      <c r="R53" s="24">
        <v>51329</v>
      </c>
      <c r="S53" s="24">
        <v>20184</v>
      </c>
      <c r="T53" s="33">
        <v>0</v>
      </c>
      <c r="U53" s="24">
        <f>SUM(tbl_AllocBal2024[[#This Row],[1st Apportionment]:[Invoices]])</f>
        <v>230254</v>
      </c>
      <c r="V53" s="24">
        <f>tbl_AllocBal2024[[#This Row],[
2024‒25
Final
Allocation
Amount]]-tbl_AllocBal2024[[#This Row],[Total Paid]]</f>
        <v>0</v>
      </c>
    </row>
    <row r="54" spans="1:22" x14ac:dyDescent="0.25">
      <c r="A54" t="s">
        <v>155</v>
      </c>
      <c r="B54" t="s">
        <v>156</v>
      </c>
      <c r="C54" s="22" t="s">
        <v>157</v>
      </c>
      <c r="D54" s="22" t="s">
        <v>158</v>
      </c>
      <c r="E54" s="22" t="s">
        <v>17</v>
      </c>
      <c r="F54" s="22" t="s">
        <v>313</v>
      </c>
      <c r="G54" s="22" t="s">
        <v>158</v>
      </c>
      <c r="H54" s="23" t="s">
        <v>159</v>
      </c>
      <c r="I54" s="22" t="s">
        <v>19</v>
      </c>
      <c r="J54" s="22" t="s">
        <v>323</v>
      </c>
      <c r="K54" s="22" t="s">
        <v>323</v>
      </c>
      <c r="L54" s="24">
        <v>465513</v>
      </c>
      <c r="M54" s="22" t="s">
        <v>323</v>
      </c>
      <c r="N54" s="24">
        <v>0</v>
      </c>
      <c r="O54" s="24">
        <v>0</v>
      </c>
      <c r="P54" s="24">
        <v>0</v>
      </c>
      <c r="Q54" s="24">
        <v>179334</v>
      </c>
      <c r="R54" s="24">
        <v>154499</v>
      </c>
      <c r="S54" s="24">
        <v>130053</v>
      </c>
      <c r="T54" s="33">
        <v>0</v>
      </c>
      <c r="U54" s="24">
        <f>SUM(tbl_AllocBal2024[[#This Row],[1st Apportionment]:[Invoices]])</f>
        <v>463886</v>
      </c>
      <c r="V54" s="24">
        <f>tbl_AllocBal2024[[#This Row],[
2024‒25
Final
Allocation
Amount]]-tbl_AllocBal2024[[#This Row],[Total Paid]]</f>
        <v>1627</v>
      </c>
    </row>
    <row r="55" spans="1:22" x14ac:dyDescent="0.25">
      <c r="A55" t="s">
        <v>160</v>
      </c>
      <c r="B55" t="s">
        <v>161</v>
      </c>
      <c r="C55" s="22" t="s">
        <v>162</v>
      </c>
      <c r="D55" s="22" t="s">
        <v>163</v>
      </c>
      <c r="E55" s="22" t="s">
        <v>17</v>
      </c>
      <c r="F55" s="22" t="s">
        <v>313</v>
      </c>
      <c r="G55" s="22" t="s">
        <v>163</v>
      </c>
      <c r="H55" s="23" t="s">
        <v>164</v>
      </c>
      <c r="I55" s="22" t="s">
        <v>19</v>
      </c>
      <c r="J55" s="22" t="s">
        <v>323</v>
      </c>
      <c r="K55" s="22" t="s">
        <v>323</v>
      </c>
      <c r="L55" s="24">
        <v>175193</v>
      </c>
      <c r="M55" s="22" t="s">
        <v>323</v>
      </c>
      <c r="N55" s="24">
        <v>43798</v>
      </c>
      <c r="O55" s="24">
        <v>49749</v>
      </c>
      <c r="P55" s="24">
        <v>25501</v>
      </c>
      <c r="Q55" s="24">
        <v>0</v>
      </c>
      <c r="R55" s="24">
        <v>56145</v>
      </c>
      <c r="S55" s="24">
        <v>0</v>
      </c>
      <c r="T55" s="33">
        <v>0</v>
      </c>
      <c r="U55" s="24">
        <f>SUM(tbl_AllocBal2024[[#This Row],[1st Apportionment]:[Invoices]])</f>
        <v>175193</v>
      </c>
      <c r="V55" s="24">
        <f>tbl_AllocBal2024[[#This Row],[
2024‒25
Final
Allocation
Amount]]-tbl_AllocBal2024[[#This Row],[Total Paid]]</f>
        <v>0</v>
      </c>
    </row>
    <row r="56" spans="1:22" x14ac:dyDescent="0.25">
      <c r="A56" t="s">
        <v>165</v>
      </c>
      <c r="B56" t="s">
        <v>166</v>
      </c>
      <c r="C56" s="22" t="s">
        <v>167</v>
      </c>
      <c r="D56" s="22" t="s">
        <v>168</v>
      </c>
      <c r="E56" s="22" t="s">
        <v>17</v>
      </c>
      <c r="F56" s="22" t="s">
        <v>313</v>
      </c>
      <c r="G56" s="22" t="s">
        <v>168</v>
      </c>
      <c r="H56" s="23" t="s">
        <v>169</v>
      </c>
      <c r="I56" s="22" t="s">
        <v>19</v>
      </c>
      <c r="J56" s="22" t="s">
        <v>323</v>
      </c>
      <c r="K56" s="22" t="s">
        <v>323</v>
      </c>
      <c r="L56" s="24">
        <v>275303</v>
      </c>
      <c r="M56" s="22" t="s">
        <v>323</v>
      </c>
      <c r="N56" s="24">
        <v>0</v>
      </c>
      <c r="O56" s="24">
        <v>49786</v>
      </c>
      <c r="P56" s="24">
        <v>26305</v>
      </c>
      <c r="Q56" s="24">
        <v>5662</v>
      </c>
      <c r="R56" s="24">
        <v>52618</v>
      </c>
      <c r="S56" s="24">
        <v>137357</v>
      </c>
      <c r="T56" s="33">
        <v>0</v>
      </c>
      <c r="U56" s="24">
        <f>SUM(tbl_AllocBal2024[[#This Row],[1st Apportionment]:[Invoices]])</f>
        <v>271728</v>
      </c>
      <c r="V56" s="24">
        <f>tbl_AllocBal2024[[#This Row],[
2024‒25
Final
Allocation
Amount]]-tbl_AllocBal2024[[#This Row],[Total Paid]]</f>
        <v>3575</v>
      </c>
    </row>
    <row r="57" spans="1:22" x14ac:dyDescent="0.25">
      <c r="A57" t="s">
        <v>283</v>
      </c>
      <c r="B57" t="s">
        <v>284</v>
      </c>
      <c r="C57" s="22" t="s">
        <v>285</v>
      </c>
      <c r="D57" s="22" t="s">
        <v>286</v>
      </c>
      <c r="E57" s="22" t="s">
        <v>17</v>
      </c>
      <c r="F57" s="22" t="s">
        <v>313</v>
      </c>
      <c r="G57" s="22" t="s">
        <v>286</v>
      </c>
      <c r="H57" s="23" t="s">
        <v>287</v>
      </c>
      <c r="I57" s="22" t="s">
        <v>19</v>
      </c>
      <c r="J57" s="22" t="s">
        <v>324</v>
      </c>
      <c r="K57" s="22" t="s">
        <v>324</v>
      </c>
      <c r="L57" s="24">
        <v>0</v>
      </c>
      <c r="M57" s="22" t="s">
        <v>324</v>
      </c>
      <c r="N57" s="24">
        <v>0</v>
      </c>
      <c r="O57" s="24">
        <v>0</v>
      </c>
      <c r="P57" s="24">
        <v>0</v>
      </c>
      <c r="Q57" s="24">
        <v>0</v>
      </c>
      <c r="R57" s="24">
        <v>0</v>
      </c>
      <c r="S57" s="24">
        <v>0</v>
      </c>
      <c r="T57" s="33">
        <v>0</v>
      </c>
      <c r="U57" s="24">
        <f>SUM(tbl_AllocBal2024[[#This Row],[1st Apportionment]:[Invoices]])</f>
        <v>0</v>
      </c>
      <c r="V57" s="24">
        <f>tbl_AllocBal2024[[#This Row],[
2024‒25
Final
Allocation
Amount]]-tbl_AllocBal2024[[#This Row],[Total Paid]]</f>
        <v>0</v>
      </c>
    </row>
    <row r="58" spans="1:22" x14ac:dyDescent="0.25">
      <c r="A58" t="s">
        <v>288</v>
      </c>
      <c r="B58" t="s">
        <v>289</v>
      </c>
      <c r="C58" s="22" t="s">
        <v>290</v>
      </c>
      <c r="D58" s="22" t="s">
        <v>291</v>
      </c>
      <c r="E58" s="22" t="s">
        <v>17</v>
      </c>
      <c r="F58" s="22" t="s">
        <v>313</v>
      </c>
      <c r="G58" s="22" t="s">
        <v>291</v>
      </c>
      <c r="H58" s="23" t="s">
        <v>292</v>
      </c>
      <c r="I58" s="22" t="s">
        <v>19</v>
      </c>
      <c r="J58" s="22" t="s">
        <v>324</v>
      </c>
      <c r="K58" s="22" t="s">
        <v>323</v>
      </c>
      <c r="L58" s="24">
        <v>0</v>
      </c>
      <c r="M58" s="22" t="s">
        <v>324</v>
      </c>
      <c r="N58" s="24">
        <v>0</v>
      </c>
      <c r="O58" s="24">
        <v>0</v>
      </c>
      <c r="P58" s="24">
        <v>0</v>
      </c>
      <c r="Q58" s="24">
        <v>0</v>
      </c>
      <c r="R58" s="24">
        <v>0</v>
      </c>
      <c r="S58" s="24">
        <v>0</v>
      </c>
      <c r="T58" s="33">
        <v>0</v>
      </c>
      <c r="U58" s="24">
        <f>SUM(tbl_AllocBal2024[[#This Row],[1st Apportionment]:[Invoices]])</f>
        <v>0</v>
      </c>
      <c r="V58" s="24">
        <f>tbl_AllocBal2024[[#This Row],[
2024‒25
Final
Allocation
Amount]]-tbl_AllocBal2024[[#This Row],[Total Paid]]</f>
        <v>0</v>
      </c>
    </row>
    <row r="59" spans="1:22" x14ac:dyDescent="0.25">
      <c r="A59" t="s">
        <v>170</v>
      </c>
      <c r="B59" t="s">
        <v>171</v>
      </c>
      <c r="C59" s="22" t="s">
        <v>172</v>
      </c>
      <c r="D59" s="22" t="s">
        <v>173</v>
      </c>
      <c r="E59" s="22" t="s">
        <v>17</v>
      </c>
      <c r="F59" s="22" t="s">
        <v>313</v>
      </c>
      <c r="G59" s="22" t="s">
        <v>173</v>
      </c>
      <c r="H59" s="23" t="s">
        <v>174</v>
      </c>
      <c r="I59" s="22" t="s">
        <v>19</v>
      </c>
      <c r="J59" s="22" t="s">
        <v>323</v>
      </c>
      <c r="K59" s="22" t="s">
        <v>323</v>
      </c>
      <c r="L59" s="24">
        <v>145160</v>
      </c>
      <c r="M59" s="22" t="s">
        <v>323</v>
      </c>
      <c r="N59" s="24">
        <v>0</v>
      </c>
      <c r="O59" s="24">
        <v>0</v>
      </c>
      <c r="P59" s="24">
        <v>0</v>
      </c>
      <c r="Q59" s="24">
        <v>0</v>
      </c>
      <c r="R59" s="24">
        <v>58065</v>
      </c>
      <c r="S59" s="24">
        <v>50892</v>
      </c>
      <c r="T59" s="33">
        <v>0</v>
      </c>
      <c r="U59" s="24">
        <f>SUM(tbl_AllocBal2024[[#This Row],[1st Apportionment]:[Invoices]])</f>
        <v>108957</v>
      </c>
      <c r="V59" s="24">
        <f>tbl_AllocBal2024[[#This Row],[
2024‒25
Final
Allocation
Amount]]-tbl_AllocBal2024[[#This Row],[Total Paid]]</f>
        <v>36203</v>
      </c>
    </row>
    <row r="60" spans="1:22" x14ac:dyDescent="0.25">
      <c r="A60" t="s">
        <v>175</v>
      </c>
      <c r="B60" t="s">
        <v>176</v>
      </c>
      <c r="C60" s="22" t="s">
        <v>177</v>
      </c>
      <c r="D60" s="22" t="s">
        <v>178</v>
      </c>
      <c r="E60" s="22" t="s">
        <v>17</v>
      </c>
      <c r="F60" s="22" t="s">
        <v>313</v>
      </c>
      <c r="G60" s="22" t="s">
        <v>178</v>
      </c>
      <c r="H60" s="23" t="s">
        <v>179</v>
      </c>
      <c r="I60" s="22" t="s">
        <v>19</v>
      </c>
      <c r="J60" s="22" t="s">
        <v>323</v>
      </c>
      <c r="K60" s="22" t="s">
        <v>323</v>
      </c>
      <c r="L60" s="24">
        <v>470518</v>
      </c>
      <c r="M60" s="22" t="s">
        <v>323</v>
      </c>
      <c r="N60" s="24">
        <v>0</v>
      </c>
      <c r="O60" s="24">
        <v>0</v>
      </c>
      <c r="P60" s="24">
        <v>0</v>
      </c>
      <c r="Q60" s="24">
        <v>0</v>
      </c>
      <c r="R60" s="24">
        <v>0</v>
      </c>
      <c r="S60" s="24">
        <v>52031</v>
      </c>
      <c r="T60" s="33">
        <v>0</v>
      </c>
      <c r="U60" s="24">
        <f>SUM(tbl_AllocBal2024[[#This Row],[1st Apportionment]:[Invoices]])</f>
        <v>52031</v>
      </c>
      <c r="V60" s="24">
        <f>tbl_AllocBal2024[[#This Row],[
2024‒25
Final
Allocation
Amount]]-tbl_AllocBal2024[[#This Row],[Total Paid]]</f>
        <v>418487</v>
      </c>
    </row>
    <row r="61" spans="1:22" x14ac:dyDescent="0.25">
      <c r="A61" t="s">
        <v>180</v>
      </c>
      <c r="B61" t="s">
        <v>181</v>
      </c>
      <c r="C61" s="22" t="s">
        <v>182</v>
      </c>
      <c r="D61" s="22" t="s">
        <v>183</v>
      </c>
      <c r="E61" s="22" t="s">
        <v>17</v>
      </c>
      <c r="F61" s="22" t="s">
        <v>313</v>
      </c>
      <c r="G61" s="22" t="s">
        <v>183</v>
      </c>
      <c r="H61" s="23" t="s">
        <v>184</v>
      </c>
      <c r="I61" s="22" t="s">
        <v>19</v>
      </c>
      <c r="J61" s="22" t="s">
        <v>323</v>
      </c>
      <c r="K61" s="22" t="s">
        <v>323</v>
      </c>
      <c r="L61" s="24">
        <v>665733</v>
      </c>
      <c r="M61" s="22" t="s">
        <v>323</v>
      </c>
      <c r="N61" s="24">
        <v>0</v>
      </c>
      <c r="O61" s="24">
        <v>0</v>
      </c>
      <c r="P61" s="24">
        <v>0</v>
      </c>
      <c r="Q61" s="24">
        <v>0</v>
      </c>
      <c r="R61" s="24">
        <v>0</v>
      </c>
      <c r="S61" s="24">
        <v>220139</v>
      </c>
      <c r="T61" s="33">
        <v>0</v>
      </c>
      <c r="U61" s="24">
        <f>SUM(tbl_AllocBal2024[[#This Row],[1st Apportionment]:[Invoices]])</f>
        <v>220139</v>
      </c>
      <c r="V61" s="24">
        <f>tbl_AllocBal2024[[#This Row],[
2024‒25
Final
Allocation
Amount]]-tbl_AllocBal2024[[#This Row],[Total Paid]]</f>
        <v>445594</v>
      </c>
    </row>
    <row r="62" spans="1:22" x14ac:dyDescent="0.25">
      <c r="A62" t="s">
        <v>293</v>
      </c>
      <c r="B62" t="s">
        <v>294</v>
      </c>
      <c r="C62" s="22" t="s">
        <v>295</v>
      </c>
      <c r="D62" s="22" t="s">
        <v>296</v>
      </c>
      <c r="E62" s="22" t="s">
        <v>17</v>
      </c>
      <c r="F62" s="22" t="s">
        <v>313</v>
      </c>
      <c r="G62" s="22" t="s">
        <v>296</v>
      </c>
      <c r="H62" s="23" t="s">
        <v>297</v>
      </c>
      <c r="I62" s="22" t="s">
        <v>19</v>
      </c>
      <c r="J62" s="22" t="s">
        <v>324</v>
      </c>
      <c r="K62" s="22" t="s">
        <v>324</v>
      </c>
      <c r="L62" s="24">
        <v>0</v>
      </c>
      <c r="M62" s="22" t="s">
        <v>324</v>
      </c>
      <c r="N62" s="24">
        <v>0</v>
      </c>
      <c r="O62" s="24">
        <v>0</v>
      </c>
      <c r="P62" s="24">
        <v>0</v>
      </c>
      <c r="Q62" s="24">
        <v>0</v>
      </c>
      <c r="R62" s="24">
        <v>0</v>
      </c>
      <c r="S62" s="24">
        <v>0</v>
      </c>
      <c r="T62" s="33">
        <v>0</v>
      </c>
      <c r="U62" s="24">
        <f>SUM(tbl_AllocBal2024[[#This Row],[1st Apportionment]:[Invoices]])</f>
        <v>0</v>
      </c>
      <c r="V62" s="24">
        <f>tbl_AllocBal2024[[#This Row],[
2024‒25
Final
Allocation
Amount]]-tbl_AllocBal2024[[#This Row],[Total Paid]]</f>
        <v>0</v>
      </c>
    </row>
    <row r="63" spans="1:22" x14ac:dyDescent="0.25">
      <c r="A63" t="s">
        <v>185</v>
      </c>
      <c r="B63" t="s">
        <v>186</v>
      </c>
      <c r="C63" s="22" t="s">
        <v>187</v>
      </c>
      <c r="D63" s="22" t="s">
        <v>188</v>
      </c>
      <c r="E63" s="22" t="s">
        <v>17</v>
      </c>
      <c r="F63" s="22" t="s">
        <v>313</v>
      </c>
      <c r="G63" s="22" t="s">
        <v>188</v>
      </c>
      <c r="H63" s="23" t="s">
        <v>189</v>
      </c>
      <c r="I63" s="22" t="s">
        <v>19</v>
      </c>
      <c r="J63" s="22" t="s">
        <v>323</v>
      </c>
      <c r="K63" s="22" t="s">
        <v>323</v>
      </c>
      <c r="L63" s="24">
        <v>155171</v>
      </c>
      <c r="M63" s="22" t="s">
        <v>323</v>
      </c>
      <c r="N63" s="24">
        <v>0</v>
      </c>
      <c r="O63" s="24">
        <v>0</v>
      </c>
      <c r="P63" s="24">
        <v>0</v>
      </c>
      <c r="Q63" s="24">
        <v>88038</v>
      </c>
      <c r="R63" s="24">
        <v>0</v>
      </c>
      <c r="S63" s="24">
        <v>67133</v>
      </c>
      <c r="T63" s="33">
        <v>0</v>
      </c>
      <c r="U63" s="24">
        <f>SUM(tbl_AllocBal2024[[#This Row],[1st Apportionment]:[Invoices]])</f>
        <v>155171</v>
      </c>
      <c r="V63" s="24">
        <f>tbl_AllocBal2024[[#This Row],[
2024‒25
Final
Allocation
Amount]]-tbl_AllocBal2024[[#This Row],[Total Paid]]</f>
        <v>0</v>
      </c>
    </row>
    <row r="64" spans="1:22" x14ac:dyDescent="0.25">
      <c r="A64" t="s">
        <v>298</v>
      </c>
      <c r="B64" t="s">
        <v>299</v>
      </c>
      <c r="C64" s="22" t="s">
        <v>300</v>
      </c>
      <c r="D64" s="22" t="s">
        <v>301</v>
      </c>
      <c r="E64" s="22" t="s">
        <v>17</v>
      </c>
      <c r="F64" s="22" t="s">
        <v>313</v>
      </c>
      <c r="G64" s="22" t="s">
        <v>301</v>
      </c>
      <c r="H64" s="23" t="s">
        <v>302</v>
      </c>
      <c r="I64" s="22" t="s">
        <v>19</v>
      </c>
      <c r="J64" s="22" t="s">
        <v>324</v>
      </c>
      <c r="K64" s="22" t="s">
        <v>324</v>
      </c>
      <c r="L64" s="24">
        <v>0</v>
      </c>
      <c r="M64" s="22" t="s">
        <v>324</v>
      </c>
      <c r="N64" s="24">
        <v>0</v>
      </c>
      <c r="O64" s="24">
        <v>0</v>
      </c>
      <c r="P64" s="24">
        <v>0</v>
      </c>
      <c r="Q64" s="24">
        <v>0</v>
      </c>
      <c r="R64" s="24">
        <v>0</v>
      </c>
      <c r="S64" s="24">
        <v>0</v>
      </c>
      <c r="T64" s="33">
        <v>0</v>
      </c>
      <c r="U64" s="24">
        <f>SUM(tbl_AllocBal2024[[#This Row],[1st Apportionment]:[Invoices]])</f>
        <v>0</v>
      </c>
      <c r="V64" s="24">
        <f>tbl_AllocBal2024[[#This Row],[
2024‒25
Final
Allocation
Amount]]-tbl_AllocBal2024[[#This Row],[Total Paid]]</f>
        <v>0</v>
      </c>
    </row>
    <row r="65" spans="1:22" x14ac:dyDescent="0.25">
      <c r="A65" t="s">
        <v>303</v>
      </c>
      <c r="B65" t="s">
        <v>304</v>
      </c>
      <c r="C65" s="22" t="s">
        <v>305</v>
      </c>
      <c r="D65" s="22" t="s">
        <v>306</v>
      </c>
      <c r="E65" s="22" t="s">
        <v>17</v>
      </c>
      <c r="F65" s="22" t="s">
        <v>313</v>
      </c>
      <c r="G65" s="22" t="s">
        <v>306</v>
      </c>
      <c r="H65" s="23" t="s">
        <v>307</v>
      </c>
      <c r="I65" s="22" t="s">
        <v>19</v>
      </c>
      <c r="J65" s="22" t="s">
        <v>323</v>
      </c>
      <c r="K65" s="22" t="s">
        <v>323</v>
      </c>
      <c r="L65" s="24">
        <v>595656</v>
      </c>
      <c r="M65" s="22" t="s">
        <v>323</v>
      </c>
      <c r="N65" s="24">
        <v>0</v>
      </c>
      <c r="O65" s="24">
        <v>0</v>
      </c>
      <c r="P65" s="24">
        <v>0</v>
      </c>
      <c r="Q65" s="24">
        <v>100803</v>
      </c>
      <c r="R65" s="24">
        <v>187127</v>
      </c>
      <c r="S65" s="24">
        <v>234193</v>
      </c>
      <c r="T65" s="33">
        <v>0</v>
      </c>
      <c r="U65" s="24">
        <f>SUM(tbl_AllocBal2024[[#This Row],[1st Apportionment]:[Invoices]])</f>
        <v>522123</v>
      </c>
      <c r="V65" s="24">
        <f>tbl_AllocBal2024[[#This Row],[
2024‒25
Final
Allocation
Amount]]-tbl_AllocBal2024[[#This Row],[Total Paid]]</f>
        <v>73533</v>
      </c>
    </row>
    <row r="66" spans="1:22" x14ac:dyDescent="0.25">
      <c r="A66" t="s">
        <v>190</v>
      </c>
      <c r="B66" t="s">
        <v>191</v>
      </c>
      <c r="C66" s="22" t="s">
        <v>192</v>
      </c>
      <c r="D66" s="22" t="s">
        <v>193</v>
      </c>
      <c r="E66" s="22" t="s">
        <v>17</v>
      </c>
      <c r="F66" s="22" t="s">
        <v>313</v>
      </c>
      <c r="G66" s="22" t="s">
        <v>193</v>
      </c>
      <c r="H66" s="23" t="s">
        <v>194</v>
      </c>
      <c r="I66" s="22" t="s">
        <v>19</v>
      </c>
      <c r="J66" s="22" t="s">
        <v>323</v>
      </c>
      <c r="K66" s="22" t="s">
        <v>323</v>
      </c>
      <c r="L66" s="24">
        <v>90099</v>
      </c>
      <c r="M66" s="22" t="s">
        <v>323</v>
      </c>
      <c r="N66" s="24">
        <v>22525</v>
      </c>
      <c r="O66" s="24">
        <v>51754</v>
      </c>
      <c r="P66" s="24">
        <v>3465</v>
      </c>
      <c r="Q66" s="24">
        <v>0</v>
      </c>
      <c r="R66" s="24">
        <v>12355</v>
      </c>
      <c r="S66" s="24">
        <v>0</v>
      </c>
      <c r="T66" s="33">
        <v>0</v>
      </c>
      <c r="U66" s="24">
        <f>SUM(tbl_AllocBal2024[[#This Row],[1st Apportionment]:[Invoices]])</f>
        <v>90099</v>
      </c>
      <c r="V66" s="24">
        <f>tbl_AllocBal2024[[#This Row],[
2024‒25
Final
Allocation
Amount]]-tbl_AllocBal2024[[#This Row],[Total Paid]]</f>
        <v>0</v>
      </c>
    </row>
    <row r="67" spans="1:22" x14ac:dyDescent="0.25">
      <c r="A67" t="s">
        <v>195</v>
      </c>
      <c r="B67" t="s">
        <v>196</v>
      </c>
      <c r="C67" s="22" t="s">
        <v>197</v>
      </c>
      <c r="D67" s="22" t="s">
        <v>198</v>
      </c>
      <c r="E67" s="22" t="s">
        <v>17</v>
      </c>
      <c r="F67" s="22" t="s">
        <v>313</v>
      </c>
      <c r="G67" s="22" t="s">
        <v>198</v>
      </c>
      <c r="H67" s="23" t="s">
        <v>199</v>
      </c>
      <c r="I67" s="22" t="s">
        <v>19</v>
      </c>
      <c r="J67" s="22" t="s">
        <v>323</v>
      </c>
      <c r="K67" s="22" t="s">
        <v>323</v>
      </c>
      <c r="L67" s="24">
        <v>390430</v>
      </c>
      <c r="M67" s="22" t="s">
        <v>323</v>
      </c>
      <c r="N67" s="24">
        <v>0</v>
      </c>
      <c r="O67" s="24">
        <v>24174</v>
      </c>
      <c r="P67" s="24">
        <v>76821</v>
      </c>
      <c r="Q67" s="24">
        <v>71715</v>
      </c>
      <c r="R67" s="24">
        <v>64979</v>
      </c>
      <c r="S67" s="24">
        <v>101957</v>
      </c>
      <c r="T67" s="33">
        <v>0</v>
      </c>
      <c r="U67" s="24">
        <f>SUM(tbl_AllocBal2024[[#This Row],[1st Apportionment]:[Invoices]])</f>
        <v>339646</v>
      </c>
      <c r="V67" s="24">
        <f>tbl_AllocBal2024[[#This Row],[
2024‒25
Final
Allocation
Amount]]-tbl_AllocBal2024[[#This Row],[Total Paid]]</f>
        <v>50784</v>
      </c>
    </row>
    <row r="68" spans="1:22" x14ac:dyDescent="0.25">
      <c r="A68" t="s">
        <v>200</v>
      </c>
      <c r="B68" t="s">
        <v>201</v>
      </c>
      <c r="C68" s="22" t="s">
        <v>202</v>
      </c>
      <c r="D68" s="22" t="s">
        <v>203</v>
      </c>
      <c r="E68" s="22" t="s">
        <v>17</v>
      </c>
      <c r="F68" s="22" t="s">
        <v>313</v>
      </c>
      <c r="G68" s="22" t="s">
        <v>203</v>
      </c>
      <c r="H68" s="23" t="s">
        <v>204</v>
      </c>
      <c r="I68" s="22" t="s">
        <v>19</v>
      </c>
      <c r="J68" s="22" t="s">
        <v>323</v>
      </c>
      <c r="K68" s="22" t="s">
        <v>323</v>
      </c>
      <c r="L68" s="24">
        <v>50055</v>
      </c>
      <c r="M68" s="22" t="s">
        <v>323</v>
      </c>
      <c r="N68" s="24">
        <v>0</v>
      </c>
      <c r="O68" s="24">
        <v>7233</v>
      </c>
      <c r="P68" s="24">
        <v>5658</v>
      </c>
      <c r="Q68" s="24">
        <v>22064</v>
      </c>
      <c r="R68" s="24">
        <v>178</v>
      </c>
      <c r="S68" s="24">
        <v>0</v>
      </c>
      <c r="T68" s="33">
        <v>0</v>
      </c>
      <c r="U68" s="24">
        <f>SUM(tbl_AllocBal2024[[#This Row],[1st Apportionment]:[Invoices]])</f>
        <v>35133</v>
      </c>
      <c r="V68" s="24">
        <f>tbl_AllocBal2024[[#This Row],[
2024‒25
Final
Allocation
Amount]]-tbl_AllocBal2024[[#This Row],[Total Paid]]</f>
        <v>14922</v>
      </c>
    </row>
    <row r="69" spans="1:22" x14ac:dyDescent="0.25">
      <c r="A69" t="s">
        <v>205</v>
      </c>
      <c r="B69" t="s">
        <v>206</v>
      </c>
      <c r="C69" s="22" t="s">
        <v>207</v>
      </c>
      <c r="D69" s="22" t="s">
        <v>208</v>
      </c>
      <c r="E69" s="22" t="s">
        <v>17</v>
      </c>
      <c r="F69" s="22" t="s">
        <v>313</v>
      </c>
      <c r="G69" s="22" t="s">
        <v>208</v>
      </c>
      <c r="H69" s="23" t="s">
        <v>209</v>
      </c>
      <c r="I69" s="22" t="s">
        <v>19</v>
      </c>
      <c r="J69" s="22" t="s">
        <v>323</v>
      </c>
      <c r="K69" s="22" t="s">
        <v>323</v>
      </c>
      <c r="L69" s="24">
        <v>240265</v>
      </c>
      <c r="M69" s="22" t="s">
        <v>323</v>
      </c>
      <c r="N69" s="24">
        <v>36365</v>
      </c>
      <c r="O69" s="24">
        <v>98727</v>
      </c>
      <c r="P69" s="24">
        <v>26966</v>
      </c>
      <c r="Q69" s="24">
        <v>0</v>
      </c>
      <c r="R69" s="24">
        <v>8522</v>
      </c>
      <c r="S69" s="24">
        <v>69685</v>
      </c>
      <c r="T69" s="33">
        <v>0</v>
      </c>
      <c r="U69" s="24">
        <f>SUM(tbl_AllocBal2024[[#This Row],[1st Apportionment]:[Invoices]])</f>
        <v>240265</v>
      </c>
      <c r="V69" s="24">
        <f>tbl_AllocBal2024[[#This Row],[
2024‒25
Final
Allocation
Amount]]-tbl_AllocBal2024[[#This Row],[Total Paid]]</f>
        <v>0</v>
      </c>
    </row>
    <row r="70" spans="1:22" ht="15.6" x14ac:dyDescent="0.3">
      <c r="A70" s="25" t="s">
        <v>210</v>
      </c>
      <c r="B70" s="25"/>
      <c r="C70" s="26"/>
      <c r="D70" s="26"/>
      <c r="E70" s="26"/>
      <c r="F70" s="26"/>
      <c r="G70" s="27"/>
      <c r="H70" s="28"/>
      <c r="I70" s="29"/>
      <c r="J70" s="25"/>
      <c r="K70" s="25"/>
      <c r="L70" s="30">
        <f>SUM(L11:L69)</f>
        <v>16739128</v>
      </c>
      <c r="M70" s="25"/>
      <c r="N70" s="30">
        <f>SUBTOTAL(109,tbl_AllocBal2024[1st Apportionment])</f>
        <v>1041662</v>
      </c>
      <c r="O70" s="30">
        <f>SUBTOTAL(109,tbl_AllocBal2024[2nd Apportionment])</f>
        <v>2963860</v>
      </c>
      <c r="P70" s="30">
        <f>SUBTOTAL(109,tbl_AllocBal2024[3rd Apportionment])</f>
        <v>2083704</v>
      </c>
      <c r="Q70" s="30">
        <f>SUBTOTAL(109,tbl_AllocBal2024[4th Apportionment])</f>
        <v>1608718</v>
      </c>
      <c r="R70" s="30">
        <f>SUBTOTAL(109,tbl_AllocBal2024[5th Apportionment])</f>
        <v>2527746</v>
      </c>
      <c r="S70" s="30">
        <f>SUBTOTAL(109,tbl_AllocBal2024[6th Apportionment])</f>
        <v>3572770</v>
      </c>
      <c r="T70" s="34">
        <f>SUBTOTAL(109,tbl_AllocBal2024[Invoices])</f>
        <v>0</v>
      </c>
      <c r="U70" s="30">
        <f>SUBTOTAL(109,tbl_AllocBal2024[Total Paid])</f>
        <v>13798460</v>
      </c>
      <c r="V70" s="30">
        <f>SUBTOTAL(109,tbl_AllocBal2024[Balance Remaining])</f>
        <v>2940668</v>
      </c>
    </row>
    <row r="71" spans="1:22" x14ac:dyDescent="0.25">
      <c r="A71" s="31" t="s">
        <v>211</v>
      </c>
    </row>
    <row r="72" spans="1:22" x14ac:dyDescent="0.25">
      <c r="A72" s="31" t="s">
        <v>212</v>
      </c>
    </row>
    <row r="73" spans="1:22" x14ac:dyDescent="0.25">
      <c r="A73" s="32" t="s">
        <v>329</v>
      </c>
      <c r="T73" s="1" t="s">
        <v>314</v>
      </c>
    </row>
  </sheetData>
  <phoneticPr fontId="9" type="noConversion"/>
  <conditionalFormatting sqref="A2 A4:A5">
    <cfRule type="duplicateValues" dxfId="2" priority="4"/>
  </conditionalFormatting>
  <conditionalFormatting sqref="B11">
    <cfRule type="duplicateValues" dxfId="1" priority="2"/>
  </conditionalFormatting>
  <conditionalFormatting sqref="B72:B1048576 B70">
    <cfRule type="duplicateValues" dxfId="0" priority="3"/>
  </conditionalFormatting>
  <hyperlinks>
    <hyperlink ref="A9" r:id="rId1" xr:uid="{193CCF7E-8374-4A61-8F06-314C07225EDC}"/>
  </hyperlinks>
  <pageMargins left="0.7" right="0.7" top="0.75" bottom="0.75" header="0.3" footer="0.3"/>
  <pageSetup orientation="portrait" horizontalDpi="1200"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2024-25 Title I, Part D Alloc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Ent-24: Title I, Part D, Subpart 2 (CA Dept of Education)</dc:title>
  <dc:subject>Title I, Part D, Subpart 2 final allocation for fiscal year 2024-25.</dc:subject>
  <dc:creator/>
  <cp:lastModifiedBy/>
  <dcterms:created xsi:type="dcterms:W3CDTF">2025-11-26T05:48:57Z</dcterms:created>
  <dcterms:modified xsi:type="dcterms:W3CDTF">2025-12-05T00:27:03Z</dcterms:modified>
</cp:coreProperties>
</file>