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4FDDA31B-3560-4276-9A15-3C5E5BCFA26D}" xr6:coauthVersionLast="47" xr6:coauthVersionMax="47" xr10:uidLastSave="{00000000-0000-0000-0000-000000000000}"/>
  <bookViews>
    <workbookView xWindow="-120" yWindow="-120" windowWidth="29040" windowHeight="15840" tabRatio="589" xr2:uid="{00000000-000D-0000-FFFF-FFFF00000000}"/>
  </bookViews>
  <sheets>
    <sheet name="Instructions" sheetId="4" r:id="rId1"/>
    <sheet name="UPP" sheetId="14" r:id="rId2"/>
    <sheet name="K-3 GSA" sheetId="6" r:id="rId3"/>
    <sheet name="Instructional Time - SD" sheetId="1" r:id="rId4"/>
    <sheet name="Instructional Time - Charters" sheetId="15" r:id="rId5"/>
    <sheet name="TK Average Class Size" sheetId="16" r:id="rId6"/>
    <sheet name="TK Adult to Student Ratio" sheetId="17" r:id="rId7"/>
    <sheet name="TK Teacher Certification" sheetId="18" r:id="rId8"/>
  </sheets>
  <definedNames>
    <definedName name="_xlnm.Print_Area" localSheetId="2">'K-3 GSA'!$A$1:$D$28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16" l="1"/>
  <c r="D15" i="18"/>
  <c r="D18" i="18"/>
  <c r="D20" i="18" l="1"/>
  <c r="D22" i="17"/>
  <c r="D19" i="17"/>
  <c r="D16" i="17"/>
  <c r="D15" i="17"/>
  <c r="D17" i="17" s="1" a="1"/>
  <c r="D17" i="17" s="1"/>
  <c r="D21" i="16"/>
  <c r="D17" i="16"/>
  <c r="D18" i="16" s="1" a="1"/>
  <c r="D18" i="16" s="1"/>
  <c r="D22" i="6"/>
  <c r="D21" i="6"/>
  <c r="D18" i="17" l="1"/>
  <c r="D20" i="17" s="1"/>
  <c r="D24" i="17" s="1"/>
  <c r="D17" i="14"/>
  <c r="D32" i="14" l="1"/>
  <c r="D16" i="15" l="1"/>
  <c r="H16" i="15"/>
  <c r="G16" i="15"/>
  <c r="F16" i="15"/>
  <c r="E16" i="15"/>
  <c r="D18" i="1" l="1"/>
  <c r="H22" i="15" l="1"/>
  <c r="G22" i="15"/>
  <c r="F22" i="15"/>
  <c r="E22" i="15"/>
  <c r="D22" i="15"/>
  <c r="H18" i="15"/>
  <c r="H23" i="15" s="1"/>
  <c r="G18" i="15"/>
  <c r="G23" i="15" s="1"/>
  <c r="F18" i="15"/>
  <c r="F23" i="15" s="1"/>
  <c r="E18" i="15"/>
  <c r="E23" i="15" s="1"/>
  <c r="D18" i="15"/>
  <c r="D23" i="15" s="1"/>
  <c r="H24" i="15" l="1"/>
  <c r="G24" i="15"/>
  <c r="F24" i="15"/>
  <c r="E24" i="15"/>
  <c r="D24" i="15"/>
  <c r="D16" i="14"/>
  <c r="D15" i="14"/>
  <c r="G24" i="1"/>
  <c r="D24" i="1"/>
  <c r="F24" i="1"/>
  <c r="G19" i="1"/>
  <c r="G18" i="1"/>
  <c r="D19" i="6"/>
  <c r="H18" i="1"/>
  <c r="H19" i="1"/>
  <c r="F18" i="1"/>
  <c r="E18" i="1"/>
  <c r="E24" i="1"/>
  <c r="H24" i="1"/>
  <c r="D19" i="1"/>
  <c r="D20" i="1" s="1"/>
  <c r="E19" i="1"/>
  <c r="F19" i="1"/>
  <c r="D16" i="6"/>
  <c r="D15" i="6"/>
  <c r="D18" i="6"/>
  <c r="H25" i="15" l="1"/>
  <c r="D18" i="14"/>
  <c r="D17" i="6"/>
  <c r="D20" i="6"/>
  <c r="H20" i="1"/>
  <c r="F20" i="1"/>
  <c r="G20" i="1"/>
  <c r="H25" i="1"/>
  <c r="E20" i="1"/>
  <c r="D23" i="6"/>
  <c r="D29" i="14"/>
  <c r="D33" i="14" l="1"/>
  <c r="D34" i="14" s="1"/>
  <c r="D20" i="14"/>
  <c r="D30" i="14"/>
  <c r="D31" i="14" s="1"/>
  <c r="D24" i="6"/>
  <c r="H21" i="1"/>
  <c r="D35"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<sst xmlns="http://schemas.openxmlformats.org/spreadsheetml/2006/main" count="390" uniqueCount="245">
  <si>
    <t>Instructions for Estimating the Cost of Audit Findings for Unduplicated Pupil Counts, 
Grade Span Adjustments, Instructional Time Penalties, and Transitional Kindergarten 
for School Districts and Charter Schools 
for Fiscal Year 2025-26</t>
  </si>
  <si>
    <t>http://www.cde.ca.gov/fg/aa/pa/</t>
  </si>
  <si>
    <t xml:space="preserve">Select the respective fiscal year audited. Under the heading Second Principal (P-2) Apportionment, LEA Funding Detail, select the link to "Funding Exhibits - Second Principal Apportionment". 
From the drop down menu select: 1) Period: P-2; 2) Entity: School District or Charter School; 3) Program: School District or Charter School LCFF Calculation, or Unduplicated Pupil Percentage; 4) County; 5) District; and 6) LEA: Charter School, if applicable.  </t>
  </si>
  <si>
    <t>Estimating the Cost of an LCFF Unduplicated Pupil Count Audit Finding</t>
  </si>
  <si>
    <t>To estimate the cost of an unduplicated pupil count audit finding, see the worksheet tab "UPP."</t>
  </si>
  <si>
    <t>Estimating the Cost of an LCFF K–3 Grade Span Adjustment Audit Finding</t>
  </si>
  <si>
    <t>To estimate the cost of a K–3 grade span adjustment audit finding, see the worksheet tab "K–3 GSA." For school districts only.</t>
  </si>
  <si>
    <t xml:space="preserve">Estimating the Cost of an Instructional Time Audit Penalty </t>
  </si>
  <si>
    <t>To estimate the cost of an instructional time audit penalty (minutes and days), see the worksheet tab "Instructional Time-SD"  or "Instruction Time-Charters."</t>
  </si>
  <si>
    <t>The "Derived Value of ADA" to complete the Instructional Time worksheet is available on the California Department of Education's (CDE) Audit Resources-State Compliance web page at:</t>
  </si>
  <si>
    <t>http://www.cde.ca.gov/fg/au/ag/statecomp.asp</t>
  </si>
  <si>
    <t>State Board of Education Waiver of Fiscal Penalties:</t>
  </si>
  <si>
    <r>
      <t xml:space="preserve">Pursuant to </t>
    </r>
    <r>
      <rPr>
        <i/>
        <sz val="12"/>
        <color rgb="FF000000"/>
        <rFont val="Arial"/>
        <family val="2"/>
      </rPr>
      <t>Education Code</t>
    </r>
    <r>
      <rPr>
        <sz val="12"/>
        <color indexed="8"/>
        <rFont val="Arial"/>
        <family val="2"/>
      </rPr>
      <t xml:space="preserve"> (</t>
    </r>
    <r>
      <rPr>
        <i/>
        <sz val="12"/>
        <color rgb="FF000000"/>
        <rFont val="Arial"/>
        <family val="2"/>
      </rPr>
      <t>EC</t>
    </r>
    <r>
      <rPr>
        <sz val="12"/>
        <color indexed="8"/>
        <rFont val="Arial"/>
        <family val="2"/>
      </rPr>
      <t xml:space="preserve">) Section 46206, school districts and/or county offices of education that fail to maintain the prescribed minimum number of instructional minutes for the school year, minimum number of instructional days for the school year, or both, may seek a waiver of fiscal penalties with the State Board of Education (SBE). Pursuant to </t>
    </r>
    <r>
      <rPr>
        <i/>
        <sz val="12"/>
        <color rgb="FF000000"/>
        <rFont val="Arial"/>
        <family val="2"/>
      </rPr>
      <t>EC</t>
    </r>
    <r>
      <rPr>
        <sz val="12"/>
        <color indexed="8"/>
        <rFont val="Arial"/>
        <family val="2"/>
      </rPr>
      <t xml:space="preserve"> Section 47612.6, the SBE may also waive fiscal penalties for charter schools that fail to offer the minimum number of instructional minutes for the school year. Such waivers may only be granted upon the condition that the school(s) in which the minutes, days, or both, were lost, maintain minutes and days of instruction equal to those lost and in addition to the amount required, for twice the number of years that it failed to maintain the prescribed minimum number of instructional minutes or days for the school year. These adjustments must commence no later than the school year following the year in which the waiver was granted and continue for each succeeding school year until the condition is satisfied. Information specifically related to the waiver process can be found on the SBE web page at:</t>
    </r>
  </si>
  <si>
    <t>http://www.cde.ca.gov/re/lr/wr/</t>
  </si>
  <si>
    <r>
      <t xml:space="preserve">To estimate the cost of a schoolsite's TK classrooms exceeding the 24:1 </t>
    </r>
    <r>
      <rPr>
        <sz val="12"/>
        <color theme="1"/>
        <rFont val="Arial"/>
        <family val="2"/>
      </rPr>
      <t>average class size r</t>
    </r>
    <r>
      <rPr>
        <sz val="12"/>
        <color rgb="FF000000"/>
        <rFont val="Arial"/>
        <family val="2"/>
      </rPr>
      <t>atio.</t>
    </r>
  </si>
  <si>
    <t>The Grade Span Adjusted (GSA) rate is available by fiscal year on the CDE Funding and Rates Information web page at:</t>
  </si>
  <si>
    <t>https://www.cde.ca.gov/fg/aa/pa/ratesandinfo.asp</t>
  </si>
  <si>
    <t>Select the respective fiscal year under review. Under the School District and Charter School LCFF Entitlement section, in Base Grant Adjustment chart, identify the grade span adjustments and use the TK/K-3 grade span adjustment.</t>
  </si>
  <si>
    <t>To estimate the cost of credentialed teachers assigned to a TK classroom not meeting the requirements.</t>
  </si>
  <si>
    <t>The Statewide Average Absence for TK-8 rate and other TK rates are  available by fiscal year on the CDE Funding and Rates Information web page at:</t>
  </si>
  <si>
    <t>Select the respective fiscal year under review. Under the Prior Year Statewide Absence Rates section, in the chart identify the Elementary Statewide Absence rate..</t>
  </si>
  <si>
    <t>For assistance with audit questions, please contact the Audit Resolution Office at 916-323-8068 or by email at</t>
  </si>
  <si>
    <t>LEAAudits@cde.ca.gov</t>
  </si>
  <si>
    <t>For assistance with LCFF funding questions, please contact the Principal Apportionment Section at 916-324-4541 or by email at</t>
  </si>
  <si>
    <t>PASE@cde.ca.gov</t>
  </si>
  <si>
    <t>Estimating the Cost of an Local Control Funding Formula (LCFF) Unduplicated Pupil Count Audit Finding</t>
  </si>
  <si>
    <t>This form is intended only to be used for school district and charter school audit findings for fiscal year 2023–24.</t>
  </si>
  <si>
    <t xml:space="preserve">Data input required in cells B6:B7, D11:D14, D19, D21:D28 (yellow highlighted). See the Instructions tab to find a link to the Second Principal Apportionment (P-2) Funding Exhibits 
required for this worksheet. </t>
  </si>
  <si>
    <t xml:space="preserve">Note: UPP cannot exceed 1; if cells D17 or D18 highlight in italics/or red, check for errors in input fields. </t>
  </si>
  <si>
    <t>Cells D20, D31, D34, and D35 (green highlight) indicate revised UPP and audit adjustments.</t>
  </si>
  <si>
    <t>LEA Name:</t>
  </si>
  <si>
    <t>[Enter LEA Name]</t>
  </si>
  <si>
    <r>
      <t xml:space="preserve">LEA CDS Code: </t>
    </r>
    <r>
      <rPr>
        <sz val="12"/>
        <rFont val="Arial"/>
        <family val="2"/>
      </rPr>
      <t>(Enter as CC-DDDDD)</t>
    </r>
  </si>
  <si>
    <t>[Enter LEA CDS Code (Enter as CC DDDDD)]</t>
  </si>
  <si>
    <r>
      <rPr>
        <b/>
        <sz val="12"/>
        <color indexed="8"/>
        <rFont val="Arial"/>
        <family val="2"/>
      </rPr>
      <t xml:space="preserve">UPP </t>
    </r>
    <r>
      <rPr>
        <sz val="12"/>
        <color indexed="8"/>
        <rFont val="Arial"/>
        <family val="2"/>
      </rPr>
      <t xml:space="preserve">= Unduplicated Pupil Percentage; </t>
    </r>
    <r>
      <rPr>
        <b/>
        <sz val="12"/>
        <color indexed="8"/>
        <rFont val="Arial"/>
        <family val="2"/>
      </rPr>
      <t>NSS</t>
    </r>
    <r>
      <rPr>
        <sz val="12"/>
        <color indexed="8"/>
        <rFont val="Arial"/>
        <family val="2"/>
      </rPr>
      <t xml:space="preserve"> = Necessary Small Schools; </t>
    </r>
    <r>
      <rPr>
        <b/>
        <sz val="12"/>
        <color rgb="FF000000"/>
        <rFont val="Arial"/>
        <family val="2"/>
      </rPr>
      <t xml:space="preserve">ADA </t>
    </r>
    <r>
      <rPr>
        <sz val="12"/>
        <color indexed="8"/>
        <rFont val="Arial"/>
        <family val="2"/>
      </rPr>
      <t xml:space="preserve">= Average Daily Attendance; </t>
    </r>
    <r>
      <rPr>
        <b/>
        <sz val="12"/>
        <color rgb="FF000000"/>
        <rFont val="Arial"/>
        <family val="2"/>
      </rPr>
      <t xml:space="preserve">LEA </t>
    </r>
    <r>
      <rPr>
        <sz val="12"/>
        <color rgb="FF000000"/>
        <rFont val="Arial"/>
        <family val="2"/>
      </rPr>
      <t xml:space="preserve">= </t>
    </r>
    <r>
      <rPr>
        <sz val="12"/>
        <color indexed="8"/>
        <rFont val="Arial"/>
        <family val="2"/>
      </rPr>
      <t xml:space="preserve">Local Educational Agency; </t>
    </r>
    <r>
      <rPr>
        <b/>
        <sz val="12"/>
        <color rgb="FF000000"/>
        <rFont val="Arial"/>
        <family val="2"/>
      </rPr>
      <t xml:space="preserve">CDS </t>
    </r>
    <r>
      <rPr>
        <sz val="12"/>
        <color rgb="FF000000"/>
        <rFont val="Arial"/>
        <family val="2"/>
      </rPr>
      <t>=</t>
    </r>
    <r>
      <rPr>
        <sz val="12"/>
        <color indexed="8"/>
        <rFont val="Arial"/>
        <family val="2"/>
      </rPr>
      <t xml:space="preserve"> County District School</t>
    </r>
  </si>
  <si>
    <t>UPP Audit Adjustment</t>
  </si>
  <si>
    <t>Item Number</t>
  </si>
  <si>
    <t>Calculating the Cost of LCFF Unduplicated Pupil Count Audit Finding</t>
  </si>
  <si>
    <t>Instructions</t>
  </si>
  <si>
    <t>Data Input and Calculated Fields</t>
  </si>
  <si>
    <t xml:space="preserve">Total Adjusted Enrollment from the UPP exhibit as of P-2 </t>
  </si>
  <si>
    <t xml:space="preserve">Enter Adjusted Enrollment, Line A-5 for School Districts, or Line A-4 for Charter Schools from the P-2 UPP exhibit. </t>
  </si>
  <si>
    <t>Total Adjusted Unduplicated Pupil Count from the UPP exhibit as of P-2</t>
  </si>
  <si>
    <t xml:space="preserve">Enter Adjusted Unduplicated Pupil Count, Line B-5 for School Districts, or Line B-4 for Charter Schools from the P-2 UPP exhibit. </t>
  </si>
  <si>
    <t>Audit Adjustment - Number of Enrollment</t>
  </si>
  <si>
    <t xml:space="preserve">Enter total number of enrollment adjusted per audit, either (negative) or positive. </t>
  </si>
  <si>
    <t>Audit Adjustment - Number of Unduplicated Pupil Count</t>
  </si>
  <si>
    <t xml:space="preserve">Enter total number of unduplicated pupil counts adjusted per audit, either (negative) or positive. </t>
  </si>
  <si>
    <t>Revised Adjusted Enrollment</t>
  </si>
  <si>
    <t xml:space="preserve">Calculated field. </t>
  </si>
  <si>
    <t>Revised Adjusted Unduplicated Pupil Count</t>
  </si>
  <si>
    <t>UPP calculated as of  P-2</t>
  </si>
  <si>
    <t>Revised UPP for audit finding</t>
  </si>
  <si>
    <r>
      <rPr>
        <b/>
        <sz val="12"/>
        <rFont val="Arial"/>
        <family val="2"/>
      </rPr>
      <t xml:space="preserve">Charter Schools Only: </t>
    </r>
    <r>
      <rPr>
        <sz val="12"/>
        <rFont val="Arial"/>
        <family val="2"/>
      </rPr>
      <t xml:space="preserve">Determinative School District Concentration Cap </t>
    </r>
  </si>
  <si>
    <r>
      <rPr>
        <b/>
        <sz val="12"/>
        <color indexed="8"/>
        <rFont val="Arial"/>
        <family val="2"/>
      </rPr>
      <t xml:space="preserve">Charter Schools Only: </t>
    </r>
    <r>
      <rPr>
        <sz val="12"/>
        <color indexed="8"/>
        <rFont val="Arial"/>
        <family val="2"/>
      </rPr>
      <t xml:space="preserve">Enter School District Unduplicated Pupil Percentage, Line D-3 from the P-2 UPP exhibit. </t>
    </r>
  </si>
  <si>
    <t>Revised UPP adjusted for Concentration Cap</t>
  </si>
  <si>
    <t>Supplemental and Concentration Grant TK/K–3 ADA</t>
  </si>
  <si>
    <r>
      <rPr>
        <b/>
        <sz val="12"/>
        <color indexed="8"/>
        <rFont val="Arial"/>
        <family val="2"/>
      </rPr>
      <t xml:space="preserve">School Districts: </t>
    </r>
    <r>
      <rPr>
        <sz val="12"/>
        <color indexed="8"/>
        <rFont val="Arial"/>
        <family val="2"/>
      </rPr>
      <t xml:space="preserve">Enter Supplemental and Concentration Grant ADA (includes NSS ADA) by grade level, Line B-6 from the P-2 School District LCFF Calculation exhibit.
</t>
    </r>
    <r>
      <rPr>
        <b/>
        <sz val="12"/>
        <color indexed="8"/>
        <rFont val="Arial"/>
        <family val="2"/>
      </rPr>
      <t xml:space="preserve">Charter Schools: </t>
    </r>
    <r>
      <rPr>
        <sz val="12"/>
        <color indexed="8"/>
        <rFont val="Arial"/>
        <family val="2"/>
      </rPr>
      <t>Enter Base, Supplemental, and Concentration Grant Funded ADA by grade level, Line B-1 from the P-2 Charter School LCFF Calculation exhibit.</t>
    </r>
  </si>
  <si>
    <t>Supplemental and Concentration Grant 4–6 ADA</t>
  </si>
  <si>
    <r>
      <rPr>
        <b/>
        <sz val="12"/>
        <color indexed="8"/>
        <rFont val="Arial"/>
        <family val="2"/>
      </rPr>
      <t xml:space="preserve">School Districts: </t>
    </r>
    <r>
      <rPr>
        <sz val="12"/>
        <color indexed="8"/>
        <rFont val="Arial"/>
        <family val="2"/>
      </rPr>
      <t xml:space="preserve">Enter Supplemental and Concentration Grant ADA (includes NSS ADA) by grade level, Line B-7 from the P-2 School District LCFF Calculation exhibit.
</t>
    </r>
    <r>
      <rPr>
        <b/>
        <sz val="12"/>
        <color indexed="8"/>
        <rFont val="Arial"/>
        <family val="2"/>
      </rPr>
      <t xml:space="preserve">Charter Schools: </t>
    </r>
    <r>
      <rPr>
        <sz val="12"/>
        <color indexed="8"/>
        <rFont val="Arial"/>
        <family val="2"/>
      </rPr>
      <t>Enter Base, Supplemental, and Concentration Grant Funded ADA by grade level, Line B-2 from the P-2 Charter School LCFF Calculation exhibit.</t>
    </r>
  </si>
  <si>
    <t>Supplemental and Concentration Grant 7–8 ADA</t>
  </si>
  <si>
    <r>
      <rPr>
        <b/>
        <sz val="12"/>
        <color indexed="8"/>
        <rFont val="Arial"/>
        <family val="2"/>
      </rPr>
      <t xml:space="preserve">School Districts: </t>
    </r>
    <r>
      <rPr>
        <sz val="12"/>
        <color indexed="8"/>
        <rFont val="Arial"/>
        <family val="2"/>
      </rPr>
      <t xml:space="preserve">Enter Supplemental and Concentration Grant ADA (includes NSS ADA) by grade level, Line B-8 from the P-2 School District LCFF Calculation exhibit.
</t>
    </r>
    <r>
      <rPr>
        <b/>
        <sz val="12"/>
        <color indexed="8"/>
        <rFont val="Arial"/>
        <family val="2"/>
      </rPr>
      <t xml:space="preserve">Charter Schools: </t>
    </r>
    <r>
      <rPr>
        <sz val="12"/>
        <color indexed="8"/>
        <rFont val="Arial"/>
        <family val="2"/>
      </rPr>
      <t>Enter Base, Supplemental, and Concentration Grant Funded ADA by grade level, Line B-3 from the P-2 Charter School LCFF Calculation exhibit.</t>
    </r>
  </si>
  <si>
    <t>Supplemental and Concentration Grant 9–12 ADA</t>
  </si>
  <si>
    <r>
      <rPr>
        <b/>
        <sz val="12"/>
        <color indexed="8"/>
        <rFont val="Arial"/>
        <family val="2"/>
      </rPr>
      <t xml:space="preserve">School Districts: </t>
    </r>
    <r>
      <rPr>
        <sz val="12"/>
        <color indexed="8"/>
        <rFont val="Arial"/>
        <family val="2"/>
      </rPr>
      <t xml:space="preserve">Enter Supplemental and Concentration Grant ADA (includes NSS ADA) by grade level, Line B-9 from the P-2 School District LCFF Calculation exhibit.
</t>
    </r>
    <r>
      <rPr>
        <b/>
        <sz val="12"/>
        <color indexed="8"/>
        <rFont val="Arial"/>
        <family val="2"/>
      </rPr>
      <t xml:space="preserve">Charter Schools: </t>
    </r>
    <r>
      <rPr>
        <sz val="12"/>
        <color indexed="8"/>
        <rFont val="Arial"/>
        <family val="2"/>
      </rPr>
      <t>Enter Base, Supplemental, and Concentration Grant Funded ADA by grade level, Line B-4 from the P-2 Charter School LCFF Calculation exhibit.</t>
    </r>
  </si>
  <si>
    <t>Adjusted Base Grant per TK/K–3 ADA</t>
  </si>
  <si>
    <t>Enter Adjusted Base Grant per ADA by grade level, Line A-12 from the P-2 LCFF Calculation exhibit.</t>
  </si>
  <si>
    <t>Adjusted Base Grant per 4–6 ADA</t>
  </si>
  <si>
    <t>Enter Adjusted Base Grant per ADA by grade level, Line A-7 from the P-2 LCFF Calculation exhibit.</t>
  </si>
  <si>
    <t>Adjusted Base Grant per 7–8 ADA</t>
  </si>
  <si>
    <t>Enter Adjusted Base Grant per ADA by grade level, Line A-8 from the P-2 LCFF Calculation exhibit.</t>
  </si>
  <si>
    <t>Adjusted Base Grant per 9–12 ADA</t>
  </si>
  <si>
    <t>Enter Adjusted Base Grant per ADA by grade level, Line A-13 from the P-2 LCFF Calculation exhibit.</t>
  </si>
  <si>
    <t>Supplemental Grant Funding calculated as of P-2</t>
  </si>
  <si>
    <t>Revised Supplemental Grant Funding for audit finding</t>
  </si>
  <si>
    <t>Supplemental Grant Funding audit adjustment</t>
  </si>
  <si>
    <t>Concentration Grant Funding calculated as of P-2</t>
  </si>
  <si>
    <t>Revised Concentration Grant Funding for audit finding</t>
  </si>
  <si>
    <t>Concentration Grant Funding audit adjustment</t>
  </si>
  <si>
    <t>Total Supplemental and Concentration audit adjustment</t>
  </si>
  <si>
    <t>Calculated field.</t>
  </si>
  <si>
    <t xml:space="preserve">Prepared by: </t>
  </si>
  <si>
    <t xml:space="preserve">California Department of Education </t>
  </si>
  <si>
    <t>School Fiscal Services Division</t>
  </si>
  <si>
    <t>November 2023</t>
  </si>
  <si>
    <t>Estimating the Cost of an Local Control Funding Formula (LCFF) K–3  Grade Span Adjustment</t>
  </si>
  <si>
    <t>Data input required in cells B5:B6, D9:D14 (yellow highlight).</t>
  </si>
  <si>
    <t>See the Instructions tab to find a link to the Second Principal Apportionment (P-2) Funding Exhibits required for this worksheet.</t>
  </si>
  <si>
    <t>Note: D24 (green highlight) indicates total audit adjustment.</t>
  </si>
  <si>
    <t>[Enter CDS Code (Enter as CC-DDDDD)]</t>
  </si>
  <si>
    <r>
      <t xml:space="preserve">ADA= </t>
    </r>
    <r>
      <rPr>
        <sz val="12"/>
        <rFont val="Arial"/>
        <family val="2"/>
      </rPr>
      <t xml:space="preserve">Average Daily Attendance;  </t>
    </r>
    <r>
      <rPr>
        <b/>
        <sz val="12"/>
        <rFont val="Arial"/>
        <family val="2"/>
      </rPr>
      <t>GSA=</t>
    </r>
    <r>
      <rPr>
        <sz val="12"/>
        <rFont val="Arial"/>
        <family val="2"/>
      </rPr>
      <t xml:space="preserve">Grade Span Adjustment ; </t>
    </r>
    <r>
      <rPr>
        <b/>
        <sz val="12"/>
        <rFont val="Arial"/>
        <family val="2"/>
      </rPr>
      <t>NSS</t>
    </r>
    <r>
      <rPr>
        <sz val="12"/>
        <rFont val="Arial"/>
        <family val="2"/>
      </rPr>
      <t xml:space="preserve">=Necessary Small School; </t>
    </r>
    <r>
      <rPr>
        <b/>
        <sz val="12"/>
        <rFont val="Arial"/>
        <family val="2"/>
      </rPr>
      <t>LEA</t>
    </r>
    <r>
      <rPr>
        <sz val="12"/>
        <rFont val="Arial"/>
        <family val="2"/>
      </rPr>
      <t xml:space="preserve">=Local Educational Agency; </t>
    </r>
    <r>
      <rPr>
        <b/>
        <sz val="12"/>
        <rFont val="Arial"/>
        <family val="2"/>
      </rPr>
      <t>CDS</t>
    </r>
    <r>
      <rPr>
        <sz val="12"/>
        <rFont val="Arial"/>
        <family val="2"/>
      </rPr>
      <t>=County District School</t>
    </r>
  </si>
  <si>
    <t>Calculating the Cost of an LCFF K-3 Grade Span Adjustment Audit Finding</t>
  </si>
  <si>
    <t>Grades TK/K–3 Current Year Base Grant per ADA</t>
  </si>
  <si>
    <t xml:space="preserve">Grades TK/K–3 Current Year Base Grant per ADA, Line A-6 from the P-2 LCFF Calculation exhibit. </t>
  </si>
  <si>
    <t>Grades TK/K–3 Current Year Adjusted Base Grant per ADA (includes 10.4 percent GSA)</t>
  </si>
  <si>
    <t xml:space="preserve">Grades TK/K–3 Current Year Adjusted Base Grant per ADA, Line A-12 from the P-2 LCFF Calculation exhibit. </t>
  </si>
  <si>
    <t>Base Grant ADA (excludes NSS ADA), Grades TK/K–3 ADA</t>
  </si>
  <si>
    <t xml:space="preserve">Enter Base Grant ADA (excludes NSS ADA), Grades TK/K–3 ADA, Line B-1 from the P-2 LCFF Calculation exhibit. </t>
  </si>
  <si>
    <t xml:space="preserve">Supplemental and Concentration Grant ADA (includes NSS ADA), Grades TK/K–3 ADA </t>
  </si>
  <si>
    <t xml:space="preserve">Enter Supplemental and Concentration Grant ADA (includes NSS ADA), Grades TK/K–3 ADA, Line B-6 from the  P-2 LCFF Calculation exhibit. </t>
  </si>
  <si>
    <t xml:space="preserve">Unduplicated Pupil Percentage </t>
  </si>
  <si>
    <t xml:space="preserve">Enter Unduplicated Pupil Percentage, Line D-1 from the P-2 LCFF Calculation exhibit. </t>
  </si>
  <si>
    <t xml:space="preserve">Unduplicated Pupil Percentage used to calculate Concentration Grant </t>
  </si>
  <si>
    <t xml:space="preserve">Enter Percentage used to calculate Concentration Grant, Line E-2 from the LCFF Calculation exhibit. </t>
  </si>
  <si>
    <t>Grades TK/K–3 Base Grant Funding (includes GSA) calculated as of P-2</t>
  </si>
  <si>
    <t>Estimated Grades TK/K–3 Base Grant Funding (excludes GSA)</t>
  </si>
  <si>
    <t>Estimated Grades TK/K–3 Base Grant GSA audit adjustment</t>
  </si>
  <si>
    <t>Grades TK/K–3 Supplemental Grant Funding (includes GSA) calculated as of P-2</t>
  </si>
  <si>
    <t>Estimated Grades TK/K–3 Supplemental Grant Funding (excludes GSA)</t>
  </si>
  <si>
    <t>Estimated Grades TK/K–3 Supplemental Grant GSA audit adjustment</t>
  </si>
  <si>
    <t>Grades TK/K–3 Concentration Grant Funding (includes GSA) calculated as of P-2</t>
  </si>
  <si>
    <t>Estimated Grades TK/K–3 Concentration Grant Funding (excludes GSA)</t>
  </si>
  <si>
    <t>Estimated Grades TK/K–3 Concentration Grant GSA audit adjustment</t>
  </si>
  <si>
    <t>K–3 Base, Supplemental and Concentration GSA audit adjustment</t>
  </si>
  <si>
    <t>This form is intended only to be used for school districts to estimate the financial impact of instructional time audit penalties.</t>
  </si>
  <si>
    <t xml:space="preserve">For school districts, use the Instructional Minutes and/or Instructional Day Penalty Calculation as applicable to the audit finding. </t>
  </si>
  <si>
    <t xml:space="preserve">Please note this calculator does not estimate the cost of the instructional time penalty as it applies to the Local Control Funding Formula (LCFF) Minimum State Aid Guarantee. </t>
  </si>
  <si>
    <t xml:space="preserve">Data input required in cells B09:B10, D13:H15, D17:H17, D23:H23 (yellow highlight). For the Derived Value of ADA by Grade Span, use the worksheet posted on the California Department of  </t>
  </si>
  <si>
    <t xml:space="preserve">Education's Audit Resources-State Compliance web page, under the Heading Estimating the Cost of an Audit Finding at: </t>
  </si>
  <si>
    <t>Note: Cells D20:H21 and D24:H25 (green highlight) indicate penalty amounts.</t>
  </si>
  <si>
    <r>
      <t>LEA CDS Code:</t>
    </r>
    <r>
      <rPr>
        <sz val="12"/>
        <rFont val="Arial"/>
        <family val="2"/>
      </rPr>
      <t xml:space="preserve"> (Enter as CC-DDDDD)</t>
    </r>
  </si>
  <si>
    <r>
      <rPr>
        <b/>
        <sz val="12"/>
        <rFont val="Arial"/>
        <family val="2"/>
      </rPr>
      <t>ADA</t>
    </r>
    <r>
      <rPr>
        <sz val="12"/>
        <rFont val="Arial"/>
        <family val="2"/>
      </rPr>
      <t xml:space="preserve">=Average Daily Attendance; </t>
    </r>
    <r>
      <rPr>
        <b/>
        <sz val="12"/>
        <rFont val="Arial"/>
        <family val="2"/>
      </rPr>
      <t>P-2</t>
    </r>
    <r>
      <rPr>
        <sz val="12"/>
        <rFont val="Arial"/>
        <family val="2"/>
      </rPr>
      <t xml:space="preserve">=Second Principal Apportionment; </t>
    </r>
    <r>
      <rPr>
        <b/>
        <sz val="12"/>
        <rFont val="Arial"/>
        <family val="2"/>
      </rPr>
      <t>LEA</t>
    </r>
    <r>
      <rPr>
        <sz val="12"/>
        <rFont val="Arial"/>
        <family val="2"/>
      </rPr>
      <t xml:space="preserve">=Local Educational Agency; </t>
    </r>
    <r>
      <rPr>
        <b/>
        <sz val="12"/>
        <rFont val="Arial"/>
        <family val="2"/>
      </rPr>
      <t>CDS</t>
    </r>
    <r>
      <rPr>
        <sz val="12"/>
        <rFont val="Arial"/>
        <family val="2"/>
      </rPr>
      <t>=County District School</t>
    </r>
  </si>
  <si>
    <t>Calculating the Cost of an Instructional Time Audit Finding</t>
  </si>
  <si>
    <t>K</t>
  </si>
  <si>
    <t>1–3</t>
  </si>
  <si>
    <t>4–6</t>
  </si>
  <si>
    <t>7-8</t>
  </si>
  <si>
    <t>9–12</t>
  </si>
  <si>
    <t>Affected grade level(s)</t>
  </si>
  <si>
    <r>
      <rPr>
        <b/>
        <sz val="12"/>
        <color indexed="8"/>
        <rFont val="Arial"/>
        <family val="2"/>
      </rPr>
      <t>Informational Only:</t>
    </r>
    <r>
      <rPr>
        <sz val="12"/>
        <color indexed="8"/>
        <rFont val="Arial"/>
        <family val="2"/>
      </rPr>
      <t xml:space="preserve"> Enter the affected grade level(s) in each grade span box. </t>
    </r>
  </si>
  <si>
    <t>Affected grade level ADA</t>
  </si>
  <si>
    <r>
      <rPr>
        <b/>
        <sz val="12"/>
        <color indexed="8"/>
        <rFont val="Arial"/>
        <family val="2"/>
      </rPr>
      <t xml:space="preserve">School Districts:  </t>
    </r>
    <r>
      <rPr>
        <sz val="12"/>
        <color indexed="8"/>
        <rFont val="Arial"/>
        <family val="2"/>
      </rPr>
      <t xml:space="preserve">Enter the total P2 ADA for the affected grade level(s) within each grade span that the school district failed to offer instructional minutes.
</t>
    </r>
  </si>
  <si>
    <t>Derived Value of ADA by Grade Span</t>
  </si>
  <si>
    <t xml:space="preserve">Enter the derived value of ADA rate by grade span from the "Derived Value of ADA" worksheet for the school district or charter school. </t>
  </si>
  <si>
    <t>Number of required minutes</t>
  </si>
  <si>
    <r>
      <t xml:space="preserve">Required minutes pursuant to </t>
    </r>
    <r>
      <rPr>
        <i/>
        <sz val="12"/>
        <color indexed="8"/>
        <rFont val="Arial"/>
        <family val="2"/>
      </rPr>
      <t xml:space="preserve">Education Code </t>
    </r>
    <r>
      <rPr>
        <sz val="12"/>
        <color indexed="8"/>
        <rFont val="Arial"/>
        <family val="2"/>
      </rPr>
      <t xml:space="preserve">sections 46201 beginning in FY 2015–16 and after. </t>
    </r>
  </si>
  <si>
    <t>Number of minutes short</t>
  </si>
  <si>
    <t>Enter the total number of minutes short for each affected grade level(s) within each grade span. A separate worksheet may be needed if there are multiple grade levels affected within the same grade span.</t>
  </si>
  <si>
    <t>Percentage of Minutes Not Offered</t>
  </si>
  <si>
    <t>Calculated Field.</t>
  </si>
  <si>
    <t>Affected LCFF Apportionment by Grade Span</t>
  </si>
  <si>
    <t>Instructional Time Penalty by Grade Span</t>
  </si>
  <si>
    <t>Total Instructional Time Penalty</t>
  </si>
  <si>
    <t>-</t>
  </si>
  <si>
    <t>Number of required days</t>
  </si>
  <si>
    <r>
      <t xml:space="preserve">Required days for school districts pursuant to </t>
    </r>
    <r>
      <rPr>
        <i/>
        <sz val="12"/>
        <color indexed="8"/>
        <rFont val="Arial"/>
        <family val="2"/>
      </rPr>
      <t>Education Code</t>
    </r>
    <r>
      <rPr>
        <sz val="12"/>
        <color indexed="8"/>
        <rFont val="Arial"/>
        <family val="2"/>
      </rPr>
      <t xml:space="preserve"> Section 46200 beginning in FY 2015–16 and after. </t>
    </r>
  </si>
  <si>
    <t>Number of days short</t>
  </si>
  <si>
    <r>
      <t xml:space="preserve">Enter the number of days short for each affected grade level(s) within each grade span up to a maximum of 5 days.  
</t>
    </r>
    <r>
      <rPr>
        <b/>
        <i/>
        <sz val="12"/>
        <color indexed="8"/>
        <rFont val="Arial"/>
        <family val="2"/>
      </rPr>
      <t xml:space="preserve">Note: </t>
    </r>
    <r>
      <rPr>
        <i/>
        <sz val="12"/>
        <color indexed="8"/>
        <rFont val="Arial"/>
        <family val="2"/>
      </rPr>
      <t>There is an additional penalty calculation if an LEA offers less than 175 days pursuant to Education Code Section 41420.</t>
    </r>
  </si>
  <si>
    <t>Instructional Day Penalty by Grade Span</t>
  </si>
  <si>
    <t xml:space="preserve">Calculated Field. </t>
  </si>
  <si>
    <t>Total Instructional Day Penalty</t>
  </si>
  <si>
    <t>May 2022</t>
  </si>
  <si>
    <t xml:space="preserve">Estimating the Cost of a Charter School Instructional Time Audit Penalty </t>
  </si>
  <si>
    <t>This form is intended only to be used for charter schools to estimate the financial impact of instructional minute audit penalties.</t>
  </si>
  <si>
    <t xml:space="preserve">Please note this calculator does not estimate the impact to Local Control Funding Formula (LCFF) funding for insufficient operational days, or the instructional time penalty as it applies to the LCFF Minimum State Aid Guarantee. </t>
  </si>
  <si>
    <t>Data input required in cells B8:B10, D13:H13, D15:H15, D17:H17, D19:H19, D21:H21 (yellow highlight). For the Derived Value of ADA by Grade Span, use the worksheet posted on the California.</t>
  </si>
  <si>
    <t>Department of Education's Audit Resources-State Compliance web page, under the Heading Estimating the Cost of an Audit Finding at:</t>
  </si>
  <si>
    <t>Note: D24:H25 (green highlight) indicate penalty amounts.</t>
  </si>
  <si>
    <r>
      <t xml:space="preserve">Charter Number: </t>
    </r>
    <r>
      <rPr>
        <sz val="12"/>
        <color rgb="FF000000"/>
        <rFont val="Arial"/>
        <family val="2"/>
      </rPr>
      <t>(Enter as XXXX)</t>
    </r>
  </si>
  <si>
    <t>[Enter Charter Number (Enter as XXXX)]</t>
  </si>
  <si>
    <r>
      <rPr>
        <b/>
        <sz val="12"/>
        <color rgb="FF000000"/>
        <rFont val="Arial"/>
        <family val="2"/>
      </rPr>
      <t>ADA</t>
    </r>
    <r>
      <rPr>
        <sz val="12"/>
        <color rgb="FF000000"/>
        <rFont val="Arial"/>
        <family val="2"/>
      </rPr>
      <t xml:space="preserve">=Average Daily Attendance, </t>
    </r>
    <r>
      <rPr>
        <b/>
        <sz val="12"/>
        <color rgb="FF000000"/>
        <rFont val="Arial"/>
        <family val="2"/>
      </rPr>
      <t>P-2</t>
    </r>
    <r>
      <rPr>
        <sz val="12"/>
        <color rgb="FF000000"/>
        <rFont val="Arial"/>
        <family val="2"/>
      </rPr>
      <t xml:space="preserve">=Second Principal Apportionment; </t>
    </r>
    <r>
      <rPr>
        <b/>
        <sz val="12"/>
        <color rgb="FF000000"/>
        <rFont val="Arial"/>
        <family val="2"/>
      </rPr>
      <t>LEA</t>
    </r>
    <r>
      <rPr>
        <sz val="12"/>
        <color rgb="FF000000"/>
        <rFont val="Arial"/>
        <family val="2"/>
      </rPr>
      <t xml:space="preserve">=Local Educational Agency; </t>
    </r>
    <r>
      <rPr>
        <b/>
        <sz val="12"/>
        <color rgb="FF000000"/>
        <rFont val="Arial"/>
        <family val="2"/>
      </rPr>
      <t>CDS</t>
    </r>
    <r>
      <rPr>
        <sz val="12"/>
        <color rgb="FF000000"/>
        <rFont val="Arial"/>
        <family val="2"/>
      </rPr>
      <t>=County District School</t>
    </r>
  </si>
  <si>
    <r>
      <rPr>
        <b/>
        <sz val="12"/>
        <color rgb="FF000000"/>
        <rFont val="Arial"/>
        <family val="2"/>
      </rPr>
      <t>Informational Only:</t>
    </r>
    <r>
      <rPr>
        <sz val="12"/>
        <color rgb="FF000000"/>
        <rFont val="Arial"/>
        <family val="2"/>
      </rPr>
      <t xml:space="preserve"> Enter the affected grade level(s) in each grade span box. </t>
    </r>
  </si>
  <si>
    <t>Required operational days pursuant to Education Code Section 47612 and Title 5 Section 11960 of the California Code of Regulations.</t>
  </si>
  <si>
    <t>Enter the number of days short for each affected grade level(s) within each grade span.</t>
  </si>
  <si>
    <t>Days of operation adjustment factor</t>
  </si>
  <si>
    <t xml:space="preserve">Enter the total reported P-2 ADA of the affected pupils by grade level(s) within each grade span that the charter school failed to offer instructional minutes. </t>
  </si>
  <si>
    <t>Adjusted ADA for LCFF Apportionment</t>
  </si>
  <si>
    <r>
      <t xml:space="preserve">Required minutes pursuant to </t>
    </r>
    <r>
      <rPr>
        <i/>
        <sz val="12"/>
        <color rgb="FF000000"/>
        <rFont val="Arial"/>
        <family val="2"/>
      </rPr>
      <t xml:space="preserve">Education Code </t>
    </r>
    <r>
      <rPr>
        <sz val="12"/>
        <color rgb="FF000000"/>
        <rFont val="Arial"/>
        <family val="2"/>
      </rPr>
      <t xml:space="preserve">sections 46201 and 47612.5 beginning in FY 2015–16 and after. </t>
    </r>
  </si>
  <si>
    <t>Penalty Calculation: Average Transitional Kindergarten Class Size</t>
  </si>
  <si>
    <t>This tab is for calculating the penalty for the average TK class size exceeding 24.</t>
  </si>
  <si>
    <t>The GSA rate can be found here by fiscal year:</t>
  </si>
  <si>
    <t xml:space="preserve">Select the respective fiscal year under review. Under the School District and Charter School LCFF Entitlement section, in Base Grant Adjustment chart, </t>
  </si>
  <si>
    <t>identify the grade span adjustments and use the TK/K-3 grade span adjustment.</t>
  </si>
  <si>
    <t>LEA CDS Code:</t>
  </si>
  <si>
    <t>Charter Number:</t>
  </si>
  <si>
    <r>
      <rPr>
        <b/>
        <sz val="12"/>
        <color rgb="FF000000"/>
        <rFont val="Arial"/>
        <family val="2"/>
      </rPr>
      <t>GSA</t>
    </r>
    <r>
      <rPr>
        <sz val="12"/>
        <color rgb="FF000000"/>
        <rFont val="Arial"/>
        <family val="2"/>
      </rPr>
      <t xml:space="preserve">=Grade Span Adjustment, </t>
    </r>
    <r>
      <rPr>
        <b/>
        <sz val="12"/>
        <color rgb="FF000000"/>
        <rFont val="Arial"/>
        <family val="2"/>
      </rPr>
      <t>LCFF</t>
    </r>
    <r>
      <rPr>
        <sz val="12"/>
        <color rgb="FF000000"/>
        <rFont val="Arial"/>
        <family val="2"/>
      </rPr>
      <t xml:space="preserve">=Local Control Funding Formula; </t>
    </r>
    <r>
      <rPr>
        <b/>
        <sz val="12"/>
        <color rgb="FF000000"/>
        <rFont val="Arial"/>
        <family val="2"/>
      </rPr>
      <t>LEA</t>
    </r>
    <r>
      <rPr>
        <sz val="12"/>
        <color rgb="FF000000"/>
        <rFont val="Arial"/>
        <family val="2"/>
      </rPr>
      <t xml:space="preserve">=Local Educational Agency; </t>
    </r>
    <r>
      <rPr>
        <b/>
        <sz val="12"/>
        <color rgb="FF000000"/>
        <rFont val="Arial"/>
        <family val="2"/>
      </rPr>
      <t>CDS</t>
    </r>
    <r>
      <rPr>
        <sz val="12"/>
        <color rgb="FF000000"/>
        <rFont val="Arial"/>
        <family val="2"/>
      </rPr>
      <t xml:space="preserve">=County District School; </t>
    </r>
    <r>
      <rPr>
        <b/>
        <sz val="12"/>
        <color rgb="FF000000"/>
        <rFont val="Arial"/>
        <family val="2"/>
      </rPr>
      <t>TK</t>
    </r>
    <r>
      <rPr>
        <sz val="12"/>
        <color rgb="FF000000"/>
        <rFont val="Arial"/>
        <family val="2"/>
      </rPr>
      <t xml:space="preserve">=Transitional Kindergarten; </t>
    </r>
    <r>
      <rPr>
        <b/>
        <sz val="12"/>
        <color rgb="FF000000"/>
        <rFont val="Arial"/>
        <family val="2"/>
      </rPr>
      <t>P-2</t>
    </r>
    <r>
      <rPr>
        <sz val="12"/>
        <color rgb="FF000000"/>
        <rFont val="Arial"/>
        <family val="2"/>
      </rPr>
      <t xml:space="preserve">=Second Principal Apportionment </t>
    </r>
  </si>
  <si>
    <t>Line Number</t>
  </si>
  <si>
    <t>Calculating the Cost of TK Average Class Size Audit Finding</t>
  </si>
  <si>
    <t xml:space="preserve">Instructions </t>
  </si>
  <si>
    <t>Sum of Average Number of Pupils Enrolled</t>
  </si>
  <si>
    <t>Enter sum of average pupils enrolled per TK class at the schoolsite.</t>
  </si>
  <si>
    <t>Number of classes</t>
  </si>
  <si>
    <t>Enter the number of TK classes at the schoolsite.</t>
  </si>
  <si>
    <t>Average TK Class Enrollment</t>
  </si>
  <si>
    <t>Calculated field</t>
  </si>
  <si>
    <t>Average TK class enrollment rounded to nearest half or whole integer</t>
  </si>
  <si>
    <t>Determination</t>
  </si>
  <si>
    <t>Formula driven response: No Penalty or Proceed below to Penalty Calculation.</t>
  </si>
  <si>
    <t>Current Year P2 TK ADA</t>
  </si>
  <si>
    <t>TK/K-3 GSA Rate</t>
  </si>
  <si>
    <t>Use link on Instructions tab to locate fiscal year TK/K-3 GSA add-on rate.</t>
  </si>
  <si>
    <t>Penalty</t>
  </si>
  <si>
    <t>Calculated field. Note: Penalty may not exceed the limits established in Education Code Section 48000.1 (c).</t>
  </si>
  <si>
    <t>This tab is for calculating the  penalty for exceeding a 1:10 adult to student ratio for a transitional kindergarten school site.</t>
  </si>
  <si>
    <t>Data input required in cells B7:B9, D:13:D14, D21, D23 (yellow highlight).</t>
  </si>
  <si>
    <t>Absence rate and the TK add-on rate can be found by fiscal year here:</t>
  </si>
  <si>
    <t xml:space="preserve">Select the respective fiscal year under review. </t>
  </si>
  <si>
    <r>
      <rPr>
        <b/>
        <sz val="12"/>
        <color rgb="FF000000"/>
        <rFont val="Arial"/>
        <family val="2"/>
      </rPr>
      <t>GSA</t>
    </r>
    <r>
      <rPr>
        <sz val="12"/>
        <color rgb="FF000000"/>
        <rFont val="Arial"/>
        <family val="2"/>
      </rPr>
      <t xml:space="preserve">=Grade Span Adjustment, </t>
    </r>
    <r>
      <rPr>
        <b/>
        <sz val="12"/>
        <color rgb="FF000000"/>
        <rFont val="Arial"/>
        <family val="2"/>
      </rPr>
      <t>LCFF</t>
    </r>
    <r>
      <rPr>
        <sz val="12"/>
        <color rgb="FF000000"/>
        <rFont val="Arial"/>
        <family val="2"/>
      </rPr>
      <t xml:space="preserve">=Local Control Funding Formula; </t>
    </r>
    <r>
      <rPr>
        <b/>
        <sz val="12"/>
        <color rgb="FF000000"/>
        <rFont val="Arial"/>
        <family val="2"/>
      </rPr>
      <t>LEA</t>
    </r>
    <r>
      <rPr>
        <sz val="12"/>
        <color rgb="FF000000"/>
        <rFont val="Arial"/>
        <family val="2"/>
      </rPr>
      <t xml:space="preserve">=Local Educational Agency; </t>
    </r>
    <r>
      <rPr>
        <b/>
        <sz val="12"/>
        <color rgb="FF000000"/>
        <rFont val="Arial"/>
        <family val="2"/>
      </rPr>
      <t>CDS</t>
    </r>
    <r>
      <rPr>
        <sz val="12"/>
        <color rgb="FF000000"/>
        <rFont val="Arial"/>
        <family val="2"/>
      </rPr>
      <t xml:space="preserve">=County District School; </t>
    </r>
    <r>
      <rPr>
        <b/>
        <sz val="12"/>
        <color rgb="FF000000"/>
        <rFont val="Arial"/>
        <family val="2"/>
      </rPr>
      <t>TK</t>
    </r>
    <r>
      <rPr>
        <sz val="12"/>
        <color rgb="FF000000"/>
        <rFont val="Arial"/>
        <family val="2"/>
      </rPr>
      <t>=Transitional Kindergarten</t>
    </r>
  </si>
  <si>
    <t>Calculating the Cost for TK Adult to Student Ratio</t>
  </si>
  <si>
    <t xml:space="preserve">Calculation for Adults Required and Penalty </t>
  </si>
  <si>
    <t>Sum of Average Number of Students Enrolled</t>
  </si>
  <si>
    <t>Enter sum of average TK class size for the school site.</t>
  </si>
  <si>
    <t>Sum of Average Number of Adults</t>
  </si>
  <si>
    <t>Enter sum of average adults for TK classrooms at the school site.</t>
  </si>
  <si>
    <t>Adult to Student Ratio</t>
  </si>
  <si>
    <t>Adults Needed to meet 10:1</t>
  </si>
  <si>
    <t>Number of Adults Needed</t>
  </si>
  <si>
    <t>Average absence rate</t>
  </si>
  <si>
    <t>Use link for fiscal year absence rate provided above and on instructions tab.</t>
  </si>
  <si>
    <t>Twenty four less the statewide absence rate</t>
  </si>
  <si>
    <t>TK Add-On</t>
  </si>
  <si>
    <t>Use link for FY TK Add-on provided above and on instructions tab.</t>
  </si>
  <si>
    <r>
      <t xml:space="preserve">This tab is for calculating the penalty for TK teachers not meeting the certification requirements of </t>
    </r>
    <r>
      <rPr>
        <i/>
        <sz val="12"/>
        <rFont val="Arial"/>
        <family val="2"/>
      </rPr>
      <t xml:space="preserve">Education Code </t>
    </r>
    <r>
      <rPr>
        <sz val="12"/>
        <rFont val="Arial"/>
        <family val="2"/>
      </rPr>
      <t>Section 48000(g)(4)</t>
    </r>
    <r>
      <rPr>
        <sz val="12"/>
        <color theme="1"/>
        <rFont val="Arial"/>
        <family val="2"/>
      </rPr>
      <t>.</t>
    </r>
  </si>
  <si>
    <t>Absence rate and the TK Base Grant rate can be found by fiscal year here:</t>
  </si>
  <si>
    <r>
      <t xml:space="preserve"> </t>
    </r>
    <r>
      <rPr>
        <b/>
        <sz val="12"/>
        <color rgb="FF000000"/>
        <rFont val="Arial"/>
        <family val="2"/>
      </rPr>
      <t>LEA</t>
    </r>
    <r>
      <rPr>
        <sz val="12"/>
        <color rgb="FF000000"/>
        <rFont val="Arial"/>
        <family val="2"/>
      </rPr>
      <t xml:space="preserve">=Local Educational Agency; </t>
    </r>
    <r>
      <rPr>
        <b/>
        <sz val="12"/>
        <color rgb="FF000000"/>
        <rFont val="Arial"/>
        <family val="2"/>
      </rPr>
      <t>CDS</t>
    </r>
    <r>
      <rPr>
        <sz val="12"/>
        <color rgb="FF000000"/>
        <rFont val="Arial"/>
        <family val="2"/>
      </rPr>
      <t xml:space="preserve">=County District School; </t>
    </r>
    <r>
      <rPr>
        <b/>
        <sz val="12"/>
        <color rgb="FF000000"/>
        <rFont val="Arial"/>
        <family val="2"/>
      </rPr>
      <t>TK</t>
    </r>
    <r>
      <rPr>
        <sz val="12"/>
        <color rgb="FF000000"/>
        <rFont val="Arial"/>
        <family val="2"/>
      </rPr>
      <t>=Transitional Kindergarten</t>
    </r>
  </si>
  <si>
    <r>
      <t xml:space="preserve">Penalty calculation for credentialed teacher in a TK classroom requirements, </t>
    </r>
    <r>
      <rPr>
        <b/>
        <i/>
        <sz val="12"/>
        <color theme="0"/>
        <rFont val="Arial"/>
        <family val="2"/>
      </rPr>
      <t xml:space="preserve">Education Code </t>
    </r>
    <r>
      <rPr>
        <b/>
        <sz val="12"/>
        <color theme="0"/>
        <rFont val="Arial"/>
        <family val="2"/>
      </rPr>
      <t>Section</t>
    </r>
    <r>
      <rPr>
        <b/>
        <i/>
        <sz val="12"/>
        <color theme="0"/>
        <rFont val="Arial"/>
        <family val="2"/>
      </rPr>
      <t xml:space="preserve"> </t>
    </r>
    <r>
      <rPr>
        <b/>
        <sz val="12"/>
        <color theme="0"/>
        <rFont val="Arial"/>
        <family val="2"/>
      </rPr>
      <t>48000.1(b)(1)(B)</t>
    </r>
  </si>
  <si>
    <t>Calculating the Cost for credentialed teacher assigned to a TK classroom not meeting requirements audit finding</t>
  </si>
  <si>
    <t xml:space="preserve">Calculation for Days in Identified and Penalty </t>
  </si>
  <si>
    <t>Credentialed Teachers not Meeting Requirements</t>
  </si>
  <si>
    <t>Enter the number of credentialed teachers that did not meet the requirements of 48000(g)(4)</t>
  </si>
  <si>
    <t>Number of Schooldays of Instruction by Teachers Identified</t>
  </si>
  <si>
    <t>Sum of all schooldays that all teachers identified did not meet requirements</t>
  </si>
  <si>
    <t>Total Days of Instruction for Teachers Identified</t>
  </si>
  <si>
    <t xml:space="preserve">Sum of all schooldays that all teachers identified instructed </t>
  </si>
  <si>
    <t>Base Grant</t>
  </si>
  <si>
    <t>Use link for FY TK Base Grant provided above and on instructions tab.</t>
  </si>
  <si>
    <t>Penalty for credentialed teacher not meeting requirement</t>
  </si>
  <si>
    <t>August 2025</t>
  </si>
  <si>
    <t>Penalty Calculation: Transitional Kindergarten Teacher Certification</t>
  </si>
  <si>
    <r>
      <t xml:space="preserve">To estimate the cost of a schoolsite's TK classrooms exceeding the 10:1 </t>
    </r>
    <r>
      <rPr>
        <sz val="12"/>
        <color theme="1"/>
        <rFont val="Arial"/>
        <family val="2"/>
      </rPr>
      <t>average class size r</t>
    </r>
    <r>
      <rPr>
        <sz val="12"/>
        <color rgb="FF000000"/>
        <rFont val="Arial"/>
        <family val="2"/>
      </rPr>
      <t>atio.</t>
    </r>
  </si>
  <si>
    <t>Data input required in cells B9:B11, D:14:D15, D19:D20 (yellow highlight).</t>
  </si>
  <si>
    <t>Formula driven response: No Penalty or Proceed below to Penalty Calculation. Adult to student ratio is not to exceed 10 to 1.</t>
  </si>
  <si>
    <t>Data input required in cells B7:B9, D:13:D14, D16:17, D19 (yellow highlight).</t>
  </si>
  <si>
    <t>Quotient of Days Not Meeting Requirements divided by days of instruction for teachers identified</t>
  </si>
  <si>
    <t xml:space="preserve">This Excel workbook was designed to assist local educational agencies (LEAs) and auditors in estimating the cost associated with audit findings for school districts and charter schools for the Local Control Funding Formula (LCFF) unduplicated pupil counts, LCFF kindergarten through grade three (K–3) grade span adjustment, failure to comply with instructional time requirements, and transitional kindergarten (TK) requirements. The amount calculated on each worksheet represents the estimated reduction to the LCFF Entitlement; however, the actual adjustment in State Aid may be different due to local revenue (school districts), in-lieu of property taxes (charter schools), and/or Minimum State Aid Guarantee.
The workbook contains a total of five worksheets - this summary instruction worksheet and seven calculation worksheets. Please fill in the yellow highlighted cells of each appropriate worksheet(s). The adjustments calculated on each worksheet are independent of the others; the worksheets are intended to be used individually. 
The worksheets were created to provide the estimated values of each audit finding based on an LEA's LCFF funding. The result applicable to each LEA's funding status should be used. To verify the LEA's funding, refer to the LCFF Calculation exhibit as of the Second Principal Apportionment (P-2) of the respective fiscal year audited: 
 </t>
  </si>
  <si>
    <t>Penalty Calculation: TK Adult to Pupil Ratio</t>
  </si>
  <si>
    <t>Penalty Calculation: Average TK Class Size</t>
  </si>
  <si>
    <t>Penalty Calculation: TK Teacher Certification</t>
  </si>
  <si>
    <r>
      <rPr>
        <b/>
        <sz val="12"/>
        <color indexed="8"/>
        <rFont val="Arial"/>
        <family val="2"/>
      </rPr>
      <t xml:space="preserve">Prepared by: </t>
    </r>
    <r>
      <rPr>
        <sz val="12"/>
        <color indexed="8"/>
        <rFont val="Arial"/>
        <family val="2"/>
      </rPr>
      <t xml:space="preserve">
California Department of Education 
School Fiscal Services Division
August 2025</t>
    </r>
  </si>
  <si>
    <t>Penalty Calculation: Transitional Kindergarten Adult to Student Ratio</t>
  </si>
  <si>
    <t xml:space="preserve">P-2 funding exhibits to complete each worksheet are available on the California Department of Education's (CDE's) Principal Apportionment web page at:   </t>
  </si>
  <si>
    <t>Under the heading Estimating the Cost of an Audit Finding, select the link to the Derived Value of Average Daily Attendance (ADA) file applicable to the audit finding year. The derived value of ADA is fiscal year specific and determined based on each LEA's fiscal year LCFF funding.</t>
  </si>
  <si>
    <r>
      <t xml:space="preserve">Penalty Calculation for Schoolsite, Average TK Enrollment Exceeding 24 </t>
    </r>
    <r>
      <rPr>
        <b/>
        <i/>
        <sz val="12"/>
        <color theme="0"/>
        <rFont val="Arial"/>
        <family val="2"/>
      </rPr>
      <t>Education Code</t>
    </r>
    <r>
      <rPr>
        <b/>
        <sz val="12"/>
        <color theme="0"/>
        <rFont val="Arial"/>
        <family val="2"/>
      </rPr>
      <t xml:space="preserve"> Section 48000.1(b)(1)(C)(ii)</t>
    </r>
  </si>
  <si>
    <r>
      <t xml:space="preserve">Penalty calculation for adult-to-student ratio of 1:10 withholding of funds, </t>
    </r>
    <r>
      <rPr>
        <b/>
        <i/>
        <sz val="12"/>
        <color theme="0"/>
        <rFont val="Arial"/>
        <family val="2"/>
      </rPr>
      <t>Education Code</t>
    </r>
    <r>
      <rPr>
        <b/>
        <sz val="12"/>
        <color theme="0"/>
        <rFont val="Arial"/>
        <family val="2"/>
      </rPr>
      <t xml:space="preserve"> Section 48000.1(b)(1)(A)(ii)</t>
    </r>
  </si>
  <si>
    <t>September 2025</t>
  </si>
  <si>
    <t xml:space="preserve">Enter current year P2 TK ADA reported at schoolsite. Schoolsite determined by CDS code.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</si>
</sst>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5" formatCode="&quot;$&quot;#,##0_);\(&quot;$&quot;#,##0\)"/>
    <numFmt numFmtId="44" formatCode="_(&quot;$&quot;* #,##0.00_);_(&quot;$&quot;* \(#,##0.00\);_(&quot;$&quot;* &quot;-&quot;??_);_(@_)"/>
    <numFmt numFmtId="43" formatCode="_(* #,##0.00_);_(* \(#,##0.00\);_(* &quot;-&quot;??_);_(@_)"/>
    <numFmt numFmtId="164" formatCode="_(* #,##0_);_(* \(#,##0\);_(* &quot;-&quot;??_);_(@_)"/>
    <numFmt numFmtId="165" formatCode="_(* #,##0.0000_);_(* \(#,##0.0000\);_(* &quot;-&quot;??_);_(@_)"/>
    <numFmt numFmtId="166" formatCode="_(* #,##0.0000000000_);_(* \(#,##0.0000000000\);_(* &quot;-&quot;??_);_(@_)"/>
    <numFmt numFmtId="167" formatCode="&quot;$&quot;#,##0.00"/>
    <numFmt numFmtId="168" formatCode="#,##0.000000_);[Red]\(#,##0.000000\)"/>
    <numFmt numFmtId="169" formatCode="0.000"/>
    <numFmt numFmtId="170" formatCode="_(&quot;$&quot;* #,##0_);_(&quot;$&quot;* \(#,##0\);_(&quot;$&quot;* &quot;-&quot;??_);_(@_)"/>
    <numFmt numFmtId="171" formatCode="0.0"/>
  </numFmts>
  <fonts count="29" x14ac:knownFonts="1">
    <font>
      <sz val="12"/>
      <color theme="1"/>
      <name val="Arial"/>
      <family val="2"/>
    </font>
    <font>
      <b/>
      <sz val="12"/>
      <color indexed="8"/>
      <name val="Arial"/>
      <family val="2"/>
    </font>
    <font>
      <sz val="12"/>
      <name val="Arial"/>
      <family val="2"/>
    </font>
    <font>
      <sz val="12"/>
      <color indexed="8"/>
      <name val="Arial"/>
      <family val="2"/>
    </font>
    <font>
      <b/>
      <sz val="12"/>
      <name val="Arial"/>
      <family val="2"/>
    </font>
    <font>
      <i/>
      <sz val="12"/>
      <color indexed="8"/>
      <name val="Arial"/>
      <family val="2"/>
    </font>
    <font>
      <b/>
      <i/>
      <sz val="12"/>
      <color indexed="8"/>
      <name val="Arial"/>
      <family val="2"/>
    </font>
    <font>
      <sz val="11"/>
      <color theme="1"/>
      <name val="Calibri"/>
      <family val="2"/>
      <scheme val="minor"/>
    </font>
    <font>
      <sz val="11"/>
      <color theme="0"/>
      <name val="Calibri"/>
      <family val="2"/>
      <scheme val="minor"/>
    </font>
    <font>
      <sz val="10"/>
      <color theme="1"/>
      <name val="Arial"/>
      <family val="2"/>
    </font>
    <font>
      <b/>
      <sz val="12"/>
      <color theme="1"/>
      <name val="Arial"/>
      <family val="2"/>
    </font>
    <font>
      <b/>
      <sz val="12"/>
      <color theme="0"/>
      <name val="Arial"/>
      <family val="2"/>
    </font>
    <font>
      <sz val="12"/>
      <color theme="1"/>
      <name val="Arial"/>
      <family val="2"/>
    </font>
    <font>
      <u/>
      <sz val="12"/>
      <color theme="10"/>
      <name val="Arial"/>
      <family val="2"/>
    </font>
    <font>
      <sz val="12"/>
      <color rgb="FF000000"/>
      <name val="Arial"/>
      <family val="2"/>
    </font>
    <font>
      <b/>
      <sz val="12"/>
      <color rgb="FF000000"/>
      <name val="Arial"/>
      <family val="2"/>
    </font>
    <font>
      <i/>
      <sz val="12"/>
      <color rgb="FF000000"/>
      <name val="Arial"/>
      <family val="2"/>
    </font>
    <font>
      <sz val="12"/>
      <color rgb="FF000000"/>
      <name val="Calibri"/>
      <family val="2"/>
      <scheme val="minor"/>
    </font>
    <font>
      <sz val="12"/>
      <name val="Calibri"/>
      <family val="2"/>
      <scheme val="minor"/>
    </font>
    <font>
      <sz val="12"/>
      <color rgb="FF00B050"/>
      <name val="Arial"/>
      <family val="2"/>
    </font>
    <font>
      <sz val="11"/>
      <color rgb="FF00B050"/>
      <name val="Calibri"/>
      <family val="2"/>
      <scheme val="minor"/>
    </font>
    <font>
      <sz val="12"/>
      <color theme="0"/>
      <name val="Arial"/>
      <family val="2"/>
    </font>
    <font>
      <b/>
      <sz val="16"/>
      <name val="Arial"/>
      <family val="2"/>
    </font>
    <font>
      <b/>
      <sz val="14"/>
      <name val="Arial"/>
      <family val="2"/>
    </font>
    <font>
      <b/>
      <sz val="13"/>
      <name val="Arial"/>
      <family val="2"/>
    </font>
    <font>
      <b/>
      <sz val="16"/>
      <color theme="0"/>
      <name val="Arial"/>
      <family val="2"/>
    </font>
    <font>
      <b/>
      <i/>
      <sz val="12"/>
      <color theme="0"/>
      <name val="Arial"/>
      <family val="2"/>
    </font>
    <font>
      <sz val="12"/>
      <color rgb="FFFF0000"/>
      <name val="Arial"/>
      <family val="2"/>
    </font>
    <font>
      <i/>
      <sz val="12"/>
      <name val="Arial"/>
      <family val="2"/>
    </font>
  </fonts>
  <fills count="8">
    <fill>
      <patternFill patternType="none"/>
    </fill>
    <fill>
      <patternFill patternType="gray125"/>
    </fill>
    <fill>
      <patternFill patternType="solid">
        <fgColor theme="4"/>
      </patternFill>
    </fill>
    <fill>
      <patternFill patternType="solid">
        <fgColor theme="0"/>
        <bgColor indexed="64"/>
      </patternFill>
    </fill>
    <fill>
      <patternFill patternType="solid">
        <fgColor rgb="FF00800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FF"/>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s>
  <cellStyleXfs count="11">
    <xf numFmtId="0" fontId="0" fillId="0" borderId="0" applyNumberFormat="0" applyFill="0" applyBorder="0" applyAlignment="0" applyProtection="0"/>
    <xf numFmtId="0" fontId="8" fillId="2" borderId="0" applyNumberFormat="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13" fillId="0" borderId="0" applyNumberFormat="0" applyFill="0" applyBorder="0" applyAlignment="0" applyProtection="0"/>
    <xf numFmtId="9" fontId="7"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4" fillId="0" borderId="0" applyNumberFormat="0" applyFill="0" applyAlignment="0" applyProtection="0"/>
    <xf numFmtId="0" fontId="10" fillId="0" borderId="0" applyNumberFormat="0" applyFill="0" applyAlignment="0" applyProtection="0"/>
  </cellStyleXfs>
  <cellXfs count="271">
    <xf numFmtId="0" fontId="0" fillId="0" borderId="0" xfId="0"/>
    <xf numFmtId="0" fontId="25" fillId="4" borderId="0" xfId="6" applyFont="1" applyFill="1" applyAlignment="1" applyProtection="1">
      <alignment horizontal="center" vertical="center" wrapText="1"/>
    </xf>
    <xf numFmtId="0" fontId="10" fillId="3" borderId="0" xfId="0" applyFont="1" applyFill="1" applyAlignment="1">
      <alignment horizontal="centerContinuous"/>
    </xf>
    <xf numFmtId="0" fontId="2" fillId="3" borderId="0" xfId="0" applyFont="1" applyFill="1" applyAlignment="1">
      <alignment horizontal="left" vertical="top" wrapText="1"/>
    </xf>
    <xf numFmtId="0" fontId="12" fillId="3" borderId="0" xfId="0" applyFont="1" applyFill="1" applyAlignment="1">
      <alignment horizontal="left" vertical="top" wrapText="1"/>
    </xf>
    <xf numFmtId="0" fontId="12" fillId="3" borderId="0" xfId="0" applyFont="1" applyFill="1" applyAlignment="1">
      <alignment horizontal="left" vertical="center" wrapText="1"/>
    </xf>
    <xf numFmtId="0" fontId="2" fillId="3" borderId="0" xfId="0" applyFont="1" applyFill="1" applyAlignment="1">
      <alignment vertical="top" wrapText="1"/>
    </xf>
    <xf numFmtId="0" fontId="3" fillId="3" borderId="0" xfId="0" applyFont="1" applyFill="1" applyAlignment="1">
      <alignment wrapText="1"/>
    </xf>
    <xf numFmtId="0" fontId="12" fillId="3" borderId="0" xfId="0" applyFont="1" applyFill="1"/>
    <xf numFmtId="0" fontId="12" fillId="3" borderId="0" xfId="0" applyFont="1" applyFill="1" applyAlignment="1">
      <alignment horizontal="centerContinuous"/>
    </xf>
    <xf numFmtId="0" fontId="12" fillId="0" borderId="0" xfId="0" applyFont="1"/>
    <xf numFmtId="0" fontId="1" fillId="3" borderId="0" xfId="0" applyFont="1" applyFill="1" applyAlignment="1">
      <alignment horizontal="left"/>
    </xf>
    <xf numFmtId="0" fontId="12" fillId="3" borderId="0" xfId="0" applyFont="1" applyFill="1" applyAlignment="1">
      <alignment horizontal="left" wrapText="1"/>
    </xf>
    <xf numFmtId="164" fontId="12" fillId="3" borderId="0" xfId="2" applyNumberFormat="1" applyFont="1" applyFill="1" applyProtection="1"/>
    <xf numFmtId="0" fontId="4" fillId="3" borderId="0" xfId="0" applyFont="1" applyFill="1"/>
    <xf numFmtId="164" fontId="11" fillId="4" borderId="0" xfId="2" applyNumberFormat="1" applyFont="1" applyFill="1" applyBorder="1" applyAlignment="1" applyProtection="1">
      <alignment horizontal="center" vertical="center" wrapText="1"/>
    </xf>
    <xf numFmtId="0" fontId="12" fillId="0" borderId="1" xfId="0" applyFont="1" applyBorder="1" applyAlignment="1">
      <alignment horizontal="left"/>
    </xf>
    <xf numFmtId="164" fontId="14" fillId="5" borderId="3" xfId="2" applyNumberFormat="1" applyFont="1" applyFill="1" applyBorder="1" applyAlignment="1" applyProtection="1">
      <alignment horizontal="center"/>
      <protection locked="0"/>
    </xf>
    <xf numFmtId="164" fontId="12" fillId="5" borderId="3" xfId="2" applyNumberFormat="1" applyFont="1" applyFill="1" applyBorder="1" applyAlignment="1" applyProtection="1">
      <protection locked="0"/>
    </xf>
    <xf numFmtId="164" fontId="12" fillId="5" borderId="3" xfId="2" applyNumberFormat="1" applyFont="1" applyFill="1" applyBorder="1" applyAlignment="1" applyProtection="1">
      <alignment horizontal="center"/>
      <protection locked="0"/>
    </xf>
    <xf numFmtId="0" fontId="2" fillId="0" borderId="1" xfId="0" applyFont="1" applyBorder="1" applyAlignment="1">
      <alignment horizontal="left"/>
    </xf>
    <xf numFmtId="165" fontId="4" fillId="5" borderId="3" xfId="4" applyNumberFormat="1" applyFont="1" applyFill="1" applyBorder="1" applyAlignment="1" applyProtection="1">
      <protection locked="0"/>
    </xf>
    <xf numFmtId="166" fontId="12" fillId="3" borderId="0" xfId="2" applyNumberFormat="1" applyFont="1" applyFill="1" applyBorder="1" applyProtection="1"/>
    <xf numFmtId="0" fontId="12" fillId="0" borderId="0" xfId="0" applyFont="1" applyProtection="1">
      <protection locked="0"/>
    </xf>
    <xf numFmtId="164" fontId="12" fillId="3" borderId="0" xfId="2" applyNumberFormat="1" applyFont="1" applyFill="1" applyProtection="1">
      <protection locked="0"/>
    </xf>
    <xf numFmtId="0" fontId="4" fillId="3" borderId="2" xfId="0" applyFont="1" applyFill="1" applyBorder="1"/>
    <xf numFmtId="0" fontId="12" fillId="3" borderId="2" xfId="0" applyFont="1" applyFill="1" applyBorder="1"/>
    <xf numFmtId="43" fontId="12" fillId="5" borderId="1" xfId="2" applyFont="1" applyFill="1" applyBorder="1" applyAlignment="1" applyProtection="1">
      <protection locked="0"/>
    </xf>
    <xf numFmtId="165" fontId="12" fillId="5" borderId="1" xfId="2" applyNumberFormat="1" applyFont="1" applyFill="1" applyBorder="1" applyAlignment="1" applyProtection="1">
      <protection locked="0"/>
    </xf>
    <xf numFmtId="0" fontId="10" fillId="3" borderId="0" xfId="0" applyFont="1" applyFill="1"/>
    <xf numFmtId="0" fontId="10" fillId="3" borderId="0" xfId="0" applyFont="1" applyFill="1" applyAlignment="1">
      <alignment horizontal="left"/>
    </xf>
    <xf numFmtId="0" fontId="12" fillId="3" borderId="0" xfId="0" applyFont="1" applyFill="1" applyAlignment="1">
      <alignment wrapText="1"/>
    </xf>
    <xf numFmtId="0" fontId="13" fillId="3" borderId="0" xfId="4" applyFill="1" applyAlignment="1" applyProtection="1"/>
    <xf numFmtId="0" fontId="2" fillId="3" borderId="0" xfId="0" applyFont="1" applyFill="1"/>
    <xf numFmtId="0" fontId="2" fillId="0" borderId="7" xfId="0" applyFont="1" applyBorder="1" applyAlignment="1">
      <alignment horizontal="left"/>
    </xf>
    <xf numFmtId="0" fontId="12" fillId="3" borderId="0" xfId="0" applyFont="1" applyFill="1" applyAlignment="1">
      <alignment horizontal="left"/>
    </xf>
    <xf numFmtId="0" fontId="12" fillId="3" borderId="0" xfId="0" applyFont="1" applyFill="1" applyAlignment="1">
      <alignment horizontal="left" vertical="top"/>
    </xf>
    <xf numFmtId="0" fontId="12" fillId="0" borderId="5" xfId="0" applyFont="1" applyBorder="1" applyAlignment="1">
      <alignment horizontal="left" wrapText="1"/>
    </xf>
    <xf numFmtId="0" fontId="3" fillId="3" borderId="0" xfId="0" applyFont="1" applyFill="1" applyAlignment="1">
      <alignment horizontal="left"/>
    </xf>
    <xf numFmtId="14" fontId="12" fillId="3" borderId="0" xfId="0" applyNumberFormat="1" applyFont="1" applyFill="1" applyAlignment="1">
      <alignment horizontal="left"/>
    </xf>
    <xf numFmtId="0" fontId="12" fillId="5" borderId="1" xfId="0" applyFont="1" applyFill="1" applyBorder="1" applyAlignment="1" applyProtection="1">
      <alignment horizontal="center"/>
      <protection locked="0"/>
    </xf>
    <xf numFmtId="49" fontId="12" fillId="5" borderId="1" xfId="0" quotePrefix="1" applyNumberFormat="1" applyFont="1" applyFill="1" applyBorder="1" applyAlignment="1" applyProtection="1">
      <alignment horizontal="center" wrapText="1"/>
      <protection locked="0"/>
    </xf>
    <xf numFmtId="16" fontId="12" fillId="5" borderId="1" xfId="0" quotePrefix="1" applyNumberFormat="1" applyFont="1" applyFill="1" applyBorder="1" applyAlignment="1">
      <alignment horizontal="center"/>
    </xf>
    <xf numFmtId="0" fontId="12" fillId="3" borderId="0" xfId="0" applyFont="1" applyFill="1" applyAlignment="1">
      <alignment vertical="center"/>
    </xf>
    <xf numFmtId="0" fontId="4" fillId="3" borderId="0" xfId="0" applyFont="1" applyFill="1" applyAlignment="1">
      <alignment horizontal="left"/>
    </xf>
    <xf numFmtId="0" fontId="11" fillId="4" borderId="0" xfId="7" applyFont="1" applyFill="1" applyAlignment="1" applyProtection="1">
      <alignment vertical="center" wrapText="1"/>
    </xf>
    <xf numFmtId="0" fontId="24" fillId="3" borderId="0" xfId="8" applyFill="1" applyAlignment="1" applyProtection="1">
      <alignment vertical="top" wrapText="1"/>
    </xf>
    <xf numFmtId="0" fontId="3" fillId="3" borderId="0" xfId="0" applyFont="1" applyFill="1" applyAlignment="1">
      <alignment vertical="top" wrapText="1"/>
    </xf>
    <xf numFmtId="0" fontId="12" fillId="0" borderId="5" xfId="0" applyFont="1" applyBorder="1" applyAlignment="1">
      <alignment horizontal="center"/>
    </xf>
    <xf numFmtId="0" fontId="12" fillId="0" borderId="8" xfId="0" applyFont="1" applyBorder="1" applyAlignment="1">
      <alignment horizontal="center"/>
    </xf>
    <xf numFmtId="0" fontId="10" fillId="3" borderId="4" xfId="0" applyFont="1" applyFill="1" applyBorder="1" applyAlignment="1">
      <alignment horizontal="center" wrapText="1"/>
    </xf>
    <xf numFmtId="0" fontId="4" fillId="3" borderId="11" xfId="0" applyFont="1" applyFill="1" applyBorder="1" applyAlignment="1">
      <alignment horizontal="center"/>
    </xf>
    <xf numFmtId="0" fontId="2" fillId="0" borderId="6" xfId="1" applyFont="1" applyFill="1" applyBorder="1" applyAlignment="1" applyProtection="1">
      <alignment horizontal="center" wrapText="1"/>
    </xf>
    <xf numFmtId="0" fontId="4" fillId="3" borderId="11" xfId="1" applyFont="1" applyFill="1" applyBorder="1" applyAlignment="1" applyProtection="1">
      <alignment horizontal="center" wrapText="1"/>
    </xf>
    <xf numFmtId="0" fontId="4" fillId="3" borderId="9" xfId="1" applyFont="1" applyFill="1" applyBorder="1" applyAlignment="1" applyProtection="1">
      <alignment horizontal="center"/>
    </xf>
    <xf numFmtId="0" fontId="12" fillId="0" borderId="3" xfId="0" applyFont="1" applyBorder="1" applyAlignment="1">
      <alignment wrapText="1"/>
    </xf>
    <xf numFmtId="0" fontId="10" fillId="0" borderId="11" xfId="0" applyFont="1" applyBorder="1" applyAlignment="1">
      <alignment horizontal="center"/>
    </xf>
    <xf numFmtId="49" fontId="10" fillId="0" borderId="11" xfId="0" applyNumberFormat="1" applyFont="1" applyBorder="1" applyAlignment="1">
      <alignment horizontal="center" wrapText="1"/>
    </xf>
    <xf numFmtId="49" fontId="10" fillId="0" borderId="11" xfId="0" applyNumberFormat="1" applyFont="1" applyBorder="1" applyAlignment="1">
      <alignment horizontal="center"/>
    </xf>
    <xf numFmtId="0" fontId="0" fillId="3" borderId="0" xfId="0" applyFill="1" applyAlignment="1">
      <alignment horizontal="left"/>
    </xf>
    <xf numFmtId="0" fontId="0" fillId="3" borderId="0" xfId="0" applyFill="1"/>
    <xf numFmtId="5" fontId="10" fillId="6" borderId="10" xfId="2" applyNumberFormat="1" applyFont="1" applyFill="1" applyBorder="1" applyAlignment="1" applyProtection="1"/>
    <xf numFmtId="0" fontId="2" fillId="0" borderId="1" xfId="1" applyFont="1" applyFill="1" applyBorder="1" applyAlignment="1" applyProtection="1">
      <alignment horizontal="center" wrapText="1"/>
    </xf>
    <xf numFmtId="0" fontId="0" fillId="0" borderId="5" xfId="0" applyBorder="1" applyAlignment="1">
      <alignment horizontal="left" wrapText="1"/>
    </xf>
    <xf numFmtId="0" fontId="0" fillId="0" borderId="3" xfId="0" applyBorder="1" applyAlignment="1">
      <alignment wrapText="1"/>
    </xf>
    <xf numFmtId="17" fontId="0" fillId="3" borderId="0" xfId="0" quotePrefix="1" applyNumberFormat="1" applyFill="1"/>
    <xf numFmtId="0" fontId="2" fillId="3" borderId="0" xfId="0" applyFont="1" applyFill="1" applyAlignment="1">
      <alignment horizontal="centerContinuous"/>
    </xf>
    <xf numFmtId="0" fontId="4" fillId="3" borderId="0" xfId="0" applyFont="1" applyFill="1" applyAlignment="1">
      <alignment horizontal="centerContinuous"/>
    </xf>
    <xf numFmtId="0" fontId="12" fillId="3" borderId="0" xfId="0" applyFont="1" applyFill="1" applyProtection="1">
      <protection locked="0"/>
    </xf>
    <xf numFmtId="0" fontId="0" fillId="5" borderId="1" xfId="0" applyFill="1" applyBorder="1" applyAlignment="1">
      <alignment horizontal="left"/>
    </xf>
    <xf numFmtId="0" fontId="0" fillId="5" borderId="1" xfId="0" applyFill="1" applyBorder="1"/>
    <xf numFmtId="0" fontId="14" fillId="3" borderId="0" xfId="0" applyFont="1" applyFill="1"/>
    <xf numFmtId="0" fontId="15" fillId="0" borderId="0" xfId="0" applyFont="1"/>
    <xf numFmtId="0" fontId="14" fillId="0" borderId="7" xfId="0" applyFont="1" applyBorder="1" applyAlignment="1">
      <alignment horizontal="left" wrapText="1"/>
    </xf>
    <xf numFmtId="49" fontId="14" fillId="5" borderId="1" xfId="0" quotePrefix="1" applyNumberFormat="1" applyFont="1" applyFill="1" applyBorder="1" applyAlignment="1" applyProtection="1">
      <alignment horizontal="center" wrapText="1"/>
      <protection locked="0"/>
    </xf>
    <xf numFmtId="0" fontId="14" fillId="3" borderId="0" xfId="0" applyFont="1" applyFill="1" applyAlignment="1">
      <alignment horizontal="centerContinuous"/>
    </xf>
    <xf numFmtId="0" fontId="15" fillId="3" borderId="0" xfId="0" applyFont="1" applyFill="1" applyAlignment="1">
      <alignment horizontal="left"/>
    </xf>
    <xf numFmtId="0" fontId="14" fillId="3" borderId="0" xfId="0" applyFont="1" applyFill="1" applyAlignment="1">
      <alignment wrapText="1"/>
    </xf>
    <xf numFmtId="49" fontId="0" fillId="3" borderId="0" xfId="0" quotePrefix="1" applyNumberFormat="1" applyFill="1"/>
    <xf numFmtId="0" fontId="0" fillId="0" borderId="0" xfId="0" applyAlignment="1" applyProtection="1">
      <alignment horizontal="left"/>
      <protection locked="0"/>
    </xf>
    <xf numFmtId="0" fontId="0" fillId="5" borderId="1" xfId="0" applyFill="1" applyBorder="1" applyAlignment="1" applyProtection="1">
      <alignment horizontal="left"/>
      <protection locked="0"/>
    </xf>
    <xf numFmtId="0" fontId="13" fillId="3" borderId="0" xfId="4" applyFill="1" applyAlignment="1">
      <alignment vertical="center"/>
    </xf>
    <xf numFmtId="0" fontId="4" fillId="3" borderId="0" xfId="0" applyFont="1" applyFill="1" applyAlignment="1">
      <alignment vertical="center"/>
    </xf>
    <xf numFmtId="0" fontId="12" fillId="0" borderId="0" xfId="0" applyFont="1" applyAlignment="1">
      <alignment vertical="center"/>
    </xf>
    <xf numFmtId="14" fontId="0" fillId="3" borderId="0" xfId="0" quotePrefix="1" applyNumberFormat="1" applyFill="1" applyAlignment="1">
      <alignment horizontal="left"/>
    </xf>
    <xf numFmtId="0" fontId="13" fillId="3" borderId="0" xfId="4" applyFill="1" applyAlignment="1">
      <alignment horizontal="left"/>
    </xf>
    <xf numFmtId="164" fontId="0" fillId="5" borderId="1" xfId="2" applyNumberFormat="1" applyFont="1" applyFill="1" applyBorder="1" applyProtection="1"/>
    <xf numFmtId="0" fontId="13" fillId="0" borderId="0" xfId="4"/>
    <xf numFmtId="0" fontId="0" fillId="3" borderId="0" xfId="0" applyFill="1" applyAlignment="1">
      <alignment vertical="center"/>
    </xf>
    <xf numFmtId="164" fontId="0" fillId="3" borderId="0" xfId="2" applyNumberFormat="1" applyFont="1" applyFill="1" applyBorder="1" applyProtection="1"/>
    <xf numFmtId="0" fontId="13" fillId="3" borderId="0" xfId="4" applyFill="1" applyAlignment="1">
      <alignment horizontal="left" vertical="center"/>
    </xf>
    <xf numFmtId="164" fontId="0" fillId="4" borderId="0" xfId="2" applyNumberFormat="1" applyFont="1" applyFill="1" applyBorder="1" applyProtection="1"/>
    <xf numFmtId="0" fontId="0" fillId="0" borderId="0" xfId="0" applyAlignment="1">
      <alignment horizontal="center"/>
    </xf>
    <xf numFmtId="0" fontId="0" fillId="0" borderId="0" xfId="0" applyAlignment="1">
      <alignment horizontal="left"/>
    </xf>
    <xf numFmtId="164" fontId="0" fillId="0" borderId="0" xfId="2" applyNumberFormat="1" applyFont="1" applyFill="1" applyBorder="1" applyProtection="1"/>
    <xf numFmtId="0" fontId="2" fillId="3" borderId="0" xfId="4" applyFont="1" applyFill="1" applyAlignment="1">
      <alignment horizontal="left" vertical="center"/>
    </xf>
    <xf numFmtId="0" fontId="0" fillId="3" borderId="0" xfId="0" applyFill="1" applyAlignment="1">
      <alignment horizontal="left" vertical="top"/>
    </xf>
    <xf numFmtId="0" fontId="2" fillId="3" borderId="0" xfId="4" applyFont="1" applyFill="1" applyAlignment="1">
      <alignment vertical="center"/>
    </xf>
    <xf numFmtId="0" fontId="9" fillId="3" borderId="0" xfId="0" applyFont="1" applyFill="1" applyAlignment="1">
      <alignment wrapText="1"/>
    </xf>
    <xf numFmtId="0" fontId="14" fillId="7" borderId="0" xfId="0" applyFont="1" applyFill="1" applyAlignment="1">
      <alignment vertical="center" wrapText="1"/>
    </xf>
    <xf numFmtId="0" fontId="10" fillId="0" borderId="0" xfId="0" applyFont="1" applyAlignment="1">
      <alignment wrapText="1"/>
    </xf>
    <xf numFmtId="0" fontId="13" fillId="7" borderId="0" xfId="4" applyFill="1" applyAlignment="1">
      <alignment vertical="center" wrapText="1"/>
    </xf>
    <xf numFmtId="0" fontId="14" fillId="0" borderId="0" xfId="0" applyFont="1" applyAlignment="1">
      <alignment vertical="center" wrapText="1"/>
    </xf>
    <xf numFmtId="0" fontId="13" fillId="0" borderId="0" xfId="4" applyFill="1" applyAlignment="1">
      <alignment vertical="center" wrapText="1"/>
    </xf>
    <xf numFmtId="0" fontId="13" fillId="7" borderId="0" xfId="4" applyFill="1" applyAlignment="1">
      <alignment vertical="center"/>
    </xf>
    <xf numFmtId="0" fontId="12" fillId="0" borderId="0" xfId="0" applyFont="1" applyAlignment="1">
      <alignment wrapText="1"/>
    </xf>
    <xf numFmtId="0" fontId="12" fillId="0" borderId="0" xfId="0" applyFont="1" applyAlignment="1">
      <alignment vertical="top"/>
    </xf>
    <xf numFmtId="164" fontId="12" fillId="5" borderId="1" xfId="2" applyNumberFormat="1" applyFont="1" applyFill="1" applyBorder="1" applyProtection="1"/>
    <xf numFmtId="0" fontId="17" fillId="0" borderId="0" xfId="0" applyFont="1" applyAlignment="1">
      <alignment horizontal="left"/>
    </xf>
    <xf numFmtId="0" fontId="17" fillId="0" borderId="0" xfId="0" applyFont="1"/>
    <xf numFmtId="0" fontId="18" fillId="7" borderId="0" xfId="0" applyFont="1" applyFill="1"/>
    <xf numFmtId="0" fontId="17" fillId="7" borderId="0" xfId="0" applyFont="1" applyFill="1"/>
    <xf numFmtId="0" fontId="10" fillId="0" borderId="0" xfId="0" applyFont="1" applyAlignment="1">
      <alignment horizontal="center"/>
    </xf>
    <xf numFmtId="0" fontId="19" fillId="0" borderId="0" xfId="0" applyFont="1"/>
    <xf numFmtId="0" fontId="0" fillId="0" borderId="1" xfId="0" applyBorder="1" applyAlignment="1">
      <alignment horizontal="left"/>
    </xf>
    <xf numFmtId="0" fontId="2" fillId="0" borderId="1" xfId="0" applyFont="1" applyBorder="1" applyAlignment="1">
      <alignment wrapText="1"/>
    </xf>
    <xf numFmtId="0" fontId="0" fillId="0" borderId="1" xfId="0" applyBorder="1" applyAlignment="1">
      <alignment wrapText="1"/>
    </xf>
    <xf numFmtId="0" fontId="2" fillId="0" borderId="7" xfId="0" applyFont="1" applyBorder="1" applyAlignment="1">
      <alignment wrapText="1"/>
    </xf>
    <xf numFmtId="0" fontId="15" fillId="7" borderId="0" xfId="0" applyFont="1" applyFill="1"/>
    <xf numFmtId="0" fontId="20" fillId="0" borderId="0" xfId="0" applyFont="1" applyAlignment="1">
      <alignment wrapText="1"/>
    </xf>
    <xf numFmtId="0" fontId="14" fillId="7" borderId="0" xfId="0" applyFont="1" applyFill="1"/>
    <xf numFmtId="0" fontId="20" fillId="0" borderId="0" xfId="0" applyFont="1"/>
    <xf numFmtId="49" fontId="14" fillId="7" borderId="0" xfId="0" applyNumberFormat="1" applyFont="1" applyFill="1" applyAlignment="1">
      <alignment horizontal="left"/>
    </xf>
    <xf numFmtId="0" fontId="0" fillId="0" borderId="0" xfId="0" applyAlignment="1">
      <alignment wrapText="1"/>
    </xf>
    <xf numFmtId="0" fontId="12" fillId="5" borderId="1" xfId="2" applyNumberFormat="1" applyFont="1" applyFill="1" applyBorder="1" applyProtection="1"/>
    <xf numFmtId="0" fontId="21" fillId="0" borderId="0" xfId="0" applyFont="1" applyAlignment="1">
      <alignment horizontal="left"/>
    </xf>
    <xf numFmtId="0" fontId="11" fillId="4" borderId="12" xfId="0" applyFont="1" applyFill="1" applyBorder="1" applyAlignment="1">
      <alignment horizontal="left"/>
    </xf>
    <xf numFmtId="0" fontId="10" fillId="4" borderId="0" xfId="0" applyFont="1" applyFill="1" applyAlignment="1">
      <alignment horizontal="left"/>
    </xf>
    <xf numFmtId="0" fontId="2" fillId="4" borderId="0" xfId="0" applyFont="1" applyFill="1" applyAlignment="1">
      <alignment wrapText="1"/>
    </xf>
    <xf numFmtId="0" fontId="11" fillId="4" borderId="13" xfId="0" applyFont="1" applyFill="1" applyBorder="1" applyAlignment="1">
      <alignment horizontal="left"/>
    </xf>
    <xf numFmtId="0" fontId="11" fillId="0" borderId="0" xfId="0" applyFont="1" applyAlignment="1">
      <alignment horizontal="left"/>
    </xf>
    <xf numFmtId="0" fontId="13" fillId="3" borderId="0" xfId="4" applyFill="1" applyAlignment="1">
      <alignment vertical="top" wrapText="1"/>
    </xf>
    <xf numFmtId="0" fontId="2" fillId="3" borderId="0" xfId="0" applyFont="1" applyFill="1" applyAlignment="1">
      <alignment vertical="center" wrapText="1"/>
    </xf>
    <xf numFmtId="0" fontId="13" fillId="3" borderId="0" xfId="4" applyFill="1" applyAlignment="1" applyProtection="1">
      <alignment vertical="center" wrapText="1"/>
    </xf>
    <xf numFmtId="0" fontId="12" fillId="3" borderId="0" xfId="0" applyFont="1" applyFill="1" applyAlignment="1">
      <alignment vertical="center" wrapText="1"/>
    </xf>
    <xf numFmtId="0" fontId="13" fillId="0" borderId="0" xfId="4" applyAlignment="1">
      <alignment wrapText="1"/>
    </xf>
    <xf numFmtId="0" fontId="13" fillId="3" borderId="0" xfId="4" applyFill="1" applyAlignment="1" applyProtection="1">
      <alignment vertical="top" wrapText="1"/>
    </xf>
    <xf numFmtId="0" fontId="2" fillId="0" borderId="1" xfId="0" applyFont="1" applyBorder="1" applyAlignment="1"/>
    <xf numFmtId="0" fontId="0" fillId="0" borderId="5" xfId="0" applyBorder="1" applyAlignment="1">
      <alignment wrapText="1"/>
    </xf>
    <xf numFmtId="0" fontId="0" fillId="0" borderId="1" xfId="0" applyBorder="1" applyAlignment="1">
      <alignment horizontal="left" wrapText="1"/>
    </xf>
    <xf numFmtId="0" fontId="0" fillId="5" borderId="3" xfId="0" applyFill="1" applyBorder="1" applyAlignment="1">
      <alignment wrapText="1"/>
    </xf>
    <xf numFmtId="0" fontId="0" fillId="5" borderId="3" xfId="0" applyFill="1" applyBorder="1" applyAlignment="1">
      <alignment horizontal="right" wrapText="1"/>
    </xf>
    <xf numFmtId="0" fontId="0" fillId="0" borderId="3" xfId="0" applyBorder="1" applyAlignment="1">
      <alignment horizontal="right" wrapText="1"/>
    </xf>
    <xf numFmtId="10" fontId="0" fillId="5" borderId="3" xfId="5" applyNumberFormat="1" applyFont="1" applyFill="1" applyBorder="1" applyAlignment="1">
      <alignment horizontal="right" wrapText="1"/>
    </xf>
    <xf numFmtId="37" fontId="0" fillId="0" borderId="3" xfId="3" applyNumberFormat="1" applyFont="1" applyBorder="1" applyAlignment="1">
      <alignment horizontal="right" wrapText="1"/>
    </xf>
    <xf numFmtId="170" fontId="0" fillId="5" borderId="3" xfId="3" applyNumberFormat="1" applyFont="1" applyFill="1" applyBorder="1" applyAlignment="1">
      <alignment horizontal="right" wrapText="1"/>
    </xf>
    <xf numFmtId="0" fontId="0" fillId="0" borderId="8" xfId="0" applyBorder="1" applyAlignment="1">
      <alignment wrapText="1"/>
    </xf>
    <xf numFmtId="0" fontId="0" fillId="0" borderId="7" xfId="0" applyBorder="1" applyAlignment="1">
      <alignment horizontal="left" wrapText="1"/>
    </xf>
    <xf numFmtId="170" fontId="10" fillId="0" borderId="6" xfId="0" applyNumberFormat="1" applyFont="1" applyBorder="1" applyAlignment="1">
      <alignment horizontal="right" wrapText="1"/>
    </xf>
    <xf numFmtId="0" fontId="11" fillId="4" borderId="0" xfId="0" applyFont="1" applyFill="1" applyBorder="1" applyAlignment="1">
      <alignment horizontal="left"/>
    </xf>
    <xf numFmtId="0" fontId="10" fillId="4" borderId="0" xfId="0" applyFont="1" applyFill="1" applyBorder="1" applyAlignment="1">
      <alignment horizontal="left"/>
    </xf>
    <xf numFmtId="0" fontId="4" fillId="4" borderId="0" xfId="0" applyFont="1" applyFill="1" applyBorder="1" applyAlignment="1">
      <alignment wrapText="1"/>
    </xf>
    <xf numFmtId="0" fontId="11" fillId="4" borderId="0" xfId="0" applyFont="1" applyFill="1" applyBorder="1" applyAlignment="1">
      <alignment horizontal="center"/>
    </xf>
    <xf numFmtId="0" fontId="10" fillId="0" borderId="0" xfId="0" applyFont="1" applyBorder="1"/>
    <xf numFmtId="0" fontId="12" fillId="3" borderId="0" xfId="0" applyFont="1" applyFill="1" applyBorder="1" applyAlignment="1">
      <alignment horizontal="left" vertical="center"/>
    </xf>
    <xf numFmtId="0" fontId="12" fillId="0" borderId="0" xfId="0" applyFont="1" applyBorder="1"/>
    <xf numFmtId="0" fontId="10" fillId="0" borderId="4" xfId="0" applyFont="1" applyBorder="1" applyAlignment="1">
      <alignment horizontal="center" wrapText="1"/>
    </xf>
    <xf numFmtId="0" fontId="10" fillId="0" borderId="11" xfId="0" applyFont="1" applyBorder="1" applyAlignment="1">
      <alignment horizontal="center" wrapText="1"/>
    </xf>
    <xf numFmtId="0" fontId="10" fillId="0" borderId="9" xfId="0" applyFont="1" applyBorder="1" applyAlignment="1">
      <alignment horizontal="center" wrapText="1"/>
    </xf>
    <xf numFmtId="169" fontId="0" fillId="5" borderId="3" xfId="0" applyNumberFormat="1" applyFill="1" applyBorder="1" applyAlignment="1">
      <alignment horizontal="right" wrapText="1"/>
    </xf>
    <xf numFmtId="169" fontId="0" fillId="0" borderId="3" xfId="0" applyNumberFormat="1" applyBorder="1" applyAlignment="1">
      <alignment horizontal="right" wrapText="1"/>
    </xf>
    <xf numFmtId="0" fontId="2" fillId="0" borderId="3" xfId="0" applyFont="1" applyBorder="1" applyAlignment="1">
      <alignment horizontal="right" wrapText="1"/>
    </xf>
    <xf numFmtId="0" fontId="0" fillId="5" borderId="3" xfId="3" applyNumberFormat="1" applyFont="1" applyFill="1" applyBorder="1" applyAlignment="1">
      <alignment horizontal="right" wrapText="1"/>
    </xf>
    <xf numFmtId="170" fontId="10" fillId="0" borderId="6" xfId="3" applyNumberFormat="1" applyFont="1" applyBorder="1" applyAlignment="1">
      <alignment horizontal="right" wrapText="1"/>
    </xf>
    <xf numFmtId="0" fontId="14" fillId="0" borderId="1" xfId="0" applyFont="1" applyBorder="1" applyAlignment="1">
      <alignment horizontal="left" wrapText="1"/>
    </xf>
    <xf numFmtId="0" fontId="14" fillId="0" borderId="1" xfId="0" applyFont="1" applyBorder="1" applyAlignment="1">
      <alignment wrapText="1"/>
    </xf>
    <xf numFmtId="0" fontId="14" fillId="0" borderId="5" xfId="0" applyFont="1" applyBorder="1" applyAlignment="1">
      <alignment horizontal="center" wrapText="1"/>
    </xf>
    <xf numFmtId="0" fontId="2" fillId="0" borderId="1" xfId="0" applyFont="1" applyBorder="1" applyAlignment="1">
      <alignment horizontal="left" wrapText="1"/>
    </xf>
    <xf numFmtId="49" fontId="14" fillId="5" borderId="1" xfId="0" applyNumberFormat="1" applyFont="1" applyFill="1" applyBorder="1" applyAlignment="1" applyProtection="1">
      <alignment horizontal="center" wrapText="1"/>
      <protection locked="0"/>
    </xf>
    <xf numFmtId="49" fontId="14" fillId="5" borderId="1" xfId="0" quotePrefix="1" applyNumberFormat="1" applyFont="1" applyFill="1" applyBorder="1" applyAlignment="1">
      <alignment horizontal="center" wrapText="1"/>
    </xf>
    <xf numFmtId="49" fontId="14" fillId="5" borderId="3" xfId="0" quotePrefix="1" applyNumberFormat="1" applyFont="1" applyFill="1" applyBorder="1" applyAlignment="1" applyProtection="1">
      <alignment horizontal="center" wrapText="1"/>
      <protection locked="0"/>
    </xf>
    <xf numFmtId="38" fontId="14" fillId="0" borderId="1" xfId="0" applyNumberFormat="1" applyFont="1" applyBorder="1" applyAlignment="1" applyProtection="1">
      <alignment wrapText="1"/>
      <protection locked="0"/>
    </xf>
    <xf numFmtId="38" fontId="14" fillId="0" borderId="3" xfId="0" applyNumberFormat="1" applyFont="1" applyBorder="1" applyAlignment="1" applyProtection="1">
      <alignment wrapText="1"/>
      <protection locked="0"/>
    </xf>
    <xf numFmtId="38" fontId="14" fillId="5" borderId="1" xfId="0" applyNumberFormat="1" applyFont="1" applyFill="1" applyBorder="1" applyAlignment="1" applyProtection="1">
      <alignment wrapText="1"/>
      <protection locked="0"/>
    </xf>
    <xf numFmtId="38" fontId="14" fillId="5" borderId="3" xfId="0" applyNumberFormat="1" applyFont="1" applyFill="1" applyBorder="1" applyAlignment="1" applyProtection="1">
      <alignment wrapText="1"/>
      <protection locked="0"/>
    </xf>
    <xf numFmtId="168" fontId="14" fillId="0" borderId="1" xfId="0" applyNumberFormat="1" applyFont="1" applyBorder="1" applyAlignment="1" applyProtection="1">
      <alignment wrapText="1"/>
      <protection locked="0"/>
    </xf>
    <xf numFmtId="168" fontId="14" fillId="0" borderId="3" xfId="0" applyNumberFormat="1" applyFont="1" applyBorder="1" applyAlignment="1" applyProtection="1">
      <alignment wrapText="1"/>
      <protection locked="0"/>
    </xf>
    <xf numFmtId="40" fontId="14" fillId="5" borderId="1" xfId="0" applyNumberFormat="1" applyFont="1" applyFill="1" applyBorder="1" applyAlignment="1" applyProtection="1">
      <alignment wrapText="1"/>
      <protection locked="0"/>
    </xf>
    <xf numFmtId="40" fontId="14" fillId="5" borderId="3" xfId="0" applyNumberFormat="1" applyFont="1" applyFill="1" applyBorder="1" applyAlignment="1" applyProtection="1">
      <alignment wrapText="1"/>
      <protection locked="0"/>
    </xf>
    <xf numFmtId="40" fontId="14" fillId="0" borderId="1" xfId="0" applyNumberFormat="1" applyFont="1" applyBorder="1" applyAlignment="1" applyProtection="1">
      <alignment wrapText="1"/>
      <protection locked="0"/>
    </xf>
    <xf numFmtId="40" fontId="14" fillId="0" borderId="3" xfId="0" applyNumberFormat="1" applyFont="1" applyBorder="1" applyAlignment="1" applyProtection="1">
      <alignment wrapText="1"/>
      <protection locked="0"/>
    </xf>
    <xf numFmtId="167" fontId="14" fillId="5" borderId="1" xfId="0" applyNumberFormat="1" applyFont="1" applyFill="1" applyBorder="1" applyAlignment="1" applyProtection="1">
      <alignment wrapText="1"/>
      <protection locked="0"/>
    </xf>
    <xf numFmtId="167" fontId="14" fillId="5" borderId="3" xfId="0" applyNumberFormat="1" applyFont="1" applyFill="1" applyBorder="1" applyAlignment="1" applyProtection="1">
      <alignment wrapText="1"/>
      <protection locked="0"/>
    </xf>
    <xf numFmtId="38" fontId="14" fillId="0" borderId="1" xfId="0" applyNumberFormat="1" applyFont="1" applyBorder="1" applyAlignment="1">
      <alignment wrapText="1"/>
    </xf>
    <xf numFmtId="38" fontId="14" fillId="0" borderId="3" xfId="0" applyNumberFormat="1" applyFont="1" applyBorder="1" applyAlignment="1">
      <alignment wrapText="1"/>
    </xf>
    <xf numFmtId="10" fontId="14" fillId="0" borderId="1" xfId="0" applyNumberFormat="1" applyFont="1" applyBorder="1" applyAlignment="1">
      <alignment wrapText="1"/>
    </xf>
    <xf numFmtId="10" fontId="14" fillId="0" borderId="3" xfId="0" applyNumberFormat="1" applyFont="1" applyBorder="1" applyAlignment="1">
      <alignment wrapText="1"/>
    </xf>
    <xf numFmtId="5" fontId="14" fillId="0" borderId="1" xfId="0" applyNumberFormat="1" applyFont="1" applyBorder="1" applyAlignment="1">
      <alignment wrapText="1"/>
    </xf>
    <xf numFmtId="5" fontId="14" fillId="0" borderId="3" xfId="0" applyNumberFormat="1" applyFont="1" applyBorder="1" applyAlignment="1">
      <alignment wrapText="1"/>
    </xf>
    <xf numFmtId="5" fontId="14" fillId="6" borderId="1" xfId="0" applyNumberFormat="1" applyFont="1" applyFill="1" applyBorder="1" applyAlignment="1">
      <alignment wrapText="1"/>
    </xf>
    <xf numFmtId="5" fontId="14" fillId="6" borderId="3" xfId="0" applyNumberFormat="1" applyFont="1" applyFill="1" applyBorder="1" applyAlignment="1">
      <alignment wrapText="1"/>
    </xf>
    <xf numFmtId="0" fontId="14" fillId="0" borderId="8" xfId="0" applyFont="1" applyBorder="1" applyAlignment="1">
      <alignment horizontal="center" wrapText="1"/>
    </xf>
    <xf numFmtId="5" fontId="15" fillId="6" borderId="7" xfId="0" quotePrefix="1" applyNumberFormat="1" applyFont="1" applyFill="1" applyBorder="1" applyAlignment="1">
      <alignment horizontal="right" wrapText="1"/>
    </xf>
    <xf numFmtId="5" fontId="15" fillId="6" borderId="6" xfId="0" applyNumberFormat="1" applyFont="1" applyFill="1" applyBorder="1" applyAlignment="1">
      <alignment horizontal="right" wrapText="1"/>
    </xf>
    <xf numFmtId="0" fontId="15" fillId="0" borderId="4" xfId="0" applyFont="1" applyBorder="1" applyAlignment="1">
      <alignment horizontal="center" wrapText="1"/>
    </xf>
    <xf numFmtId="0" fontId="4" fillId="0" borderId="11" xfId="0" applyFont="1" applyBorder="1" applyAlignment="1">
      <alignment horizontal="center" wrapText="1"/>
    </xf>
    <xf numFmtId="0" fontId="15" fillId="0" borderId="11" xfId="0" applyFont="1" applyBorder="1" applyAlignment="1">
      <alignment horizontal="center" wrapText="1"/>
    </xf>
    <xf numFmtId="49" fontId="15" fillId="0" borderId="11" xfId="0" applyNumberFormat="1" applyFont="1" applyBorder="1" applyAlignment="1">
      <alignment horizontal="center" wrapText="1"/>
    </xf>
    <xf numFmtId="49" fontId="15" fillId="0" borderId="9" xfId="0" applyNumberFormat="1" applyFont="1" applyBorder="1" applyAlignment="1">
      <alignment horizontal="center" wrapText="1"/>
    </xf>
    <xf numFmtId="0" fontId="14" fillId="0" borderId="1" xfId="0" applyFont="1" applyBorder="1" applyAlignment="1">
      <alignment horizontal="center" wrapText="1"/>
    </xf>
    <xf numFmtId="0" fontId="14" fillId="0" borderId="7" xfId="0" applyFont="1" applyBorder="1" applyAlignment="1">
      <alignment horizontal="center" wrapText="1"/>
    </xf>
    <xf numFmtId="0" fontId="10" fillId="3" borderId="11" xfId="0" applyFont="1" applyFill="1" applyBorder="1" applyAlignment="1">
      <alignment horizontal="center" wrapText="1"/>
    </xf>
    <xf numFmtId="0" fontId="10" fillId="3" borderId="9" xfId="0" applyFont="1" applyFill="1" applyBorder="1" applyAlignment="1">
      <alignment horizontal="center" wrapText="1"/>
    </xf>
    <xf numFmtId="0" fontId="4" fillId="3" borderId="11" xfId="0" applyFont="1" applyFill="1" applyBorder="1" applyAlignment="1">
      <alignment horizontal="center" wrapText="1"/>
    </xf>
    <xf numFmtId="40" fontId="2" fillId="5" borderId="1" xfId="0" applyNumberFormat="1" applyFont="1" applyFill="1" applyBorder="1" applyAlignment="1" applyProtection="1">
      <protection locked="0"/>
    </xf>
    <xf numFmtId="167" fontId="2" fillId="5" borderId="1" xfId="3" applyNumberFormat="1" applyFont="1" applyFill="1" applyBorder="1" applyAlignment="1" applyProtection="1">
      <protection locked="0"/>
    </xf>
    <xf numFmtId="38" fontId="2" fillId="0" borderId="1" xfId="0" applyNumberFormat="1" applyFont="1" applyBorder="1" applyAlignment="1"/>
    <xf numFmtId="38" fontId="2" fillId="5" borderId="1" xfId="0" applyNumberFormat="1" applyFont="1" applyFill="1" applyBorder="1" applyAlignment="1" applyProtection="1">
      <protection locked="0"/>
    </xf>
    <xf numFmtId="10" fontId="2" fillId="0" borderId="1" xfId="5" applyNumberFormat="1" applyFont="1" applyFill="1" applyBorder="1" applyAlignment="1" applyProtection="1"/>
    <xf numFmtId="0" fontId="12" fillId="0" borderId="1" xfId="0" applyFont="1" applyBorder="1" applyAlignment="1"/>
    <xf numFmtId="0" fontId="2" fillId="0" borderId="3" xfId="1" applyFont="1" applyFill="1" applyBorder="1" applyAlignment="1" applyProtection="1">
      <alignment wrapText="1"/>
    </xf>
    <xf numFmtId="5" fontId="12" fillId="0" borderId="1" xfId="0" applyNumberFormat="1" applyFont="1" applyBorder="1" applyAlignment="1"/>
    <xf numFmtId="0" fontId="23" fillId="3" borderId="0" xfId="7" applyFill="1" applyAlignment="1" applyProtection="1">
      <alignment horizontal="left"/>
    </xf>
    <xf numFmtId="0" fontId="23" fillId="3" borderId="0" xfId="7" applyFill="1" applyAlignment="1">
      <alignment horizontal="left"/>
    </xf>
    <xf numFmtId="0" fontId="23" fillId="3" borderId="0" xfId="7" applyFill="1" applyAlignment="1" applyProtection="1">
      <alignment horizontal="left" vertical="top"/>
    </xf>
    <xf numFmtId="0" fontId="23" fillId="0" borderId="0" xfId="7" applyAlignment="1">
      <alignment horizontal="left" vertical="top"/>
    </xf>
    <xf numFmtId="164" fontId="10" fillId="3" borderId="11" xfId="2" applyNumberFormat="1" applyFont="1" applyFill="1" applyBorder="1" applyAlignment="1" applyProtection="1">
      <alignment horizontal="centerContinuous"/>
    </xf>
    <xf numFmtId="164" fontId="10" fillId="3" borderId="9" xfId="2" applyNumberFormat="1" applyFont="1" applyFill="1" applyBorder="1" applyAlignment="1" applyProtection="1">
      <alignment horizontal="centerContinuous" wrapText="1"/>
    </xf>
    <xf numFmtId="0" fontId="12" fillId="0" borderId="1" xfId="0" applyFont="1" applyBorder="1" applyAlignment="1">
      <alignment horizontal="left" wrapText="1"/>
    </xf>
    <xf numFmtId="0" fontId="12" fillId="0" borderId="1" xfId="0" applyFont="1" applyBorder="1" applyAlignment="1">
      <alignment horizontal="center" wrapText="1"/>
    </xf>
    <xf numFmtId="164" fontId="12" fillId="0" borderId="3" xfId="2" applyNumberFormat="1" applyFont="1" applyBorder="1" applyAlignment="1" applyProtection="1"/>
    <xf numFmtId="165" fontId="2" fillId="0" borderId="3" xfId="2" applyNumberFormat="1" applyFont="1" applyFill="1" applyBorder="1" applyAlignment="1" applyProtection="1"/>
    <xf numFmtId="0" fontId="3" fillId="0" borderId="1" xfId="0" applyFont="1" applyBorder="1" applyAlignment="1">
      <alignment horizontal="left" wrapText="1"/>
    </xf>
    <xf numFmtId="165" fontId="4" fillId="6" borderId="3" xfId="4" quotePrefix="1" applyNumberFormat="1" applyFont="1" applyFill="1" applyBorder="1" applyAlignment="1" applyProtection="1"/>
    <xf numFmtId="39" fontId="12" fillId="5" borderId="3" xfId="2" applyNumberFormat="1" applyFont="1" applyFill="1" applyBorder="1" applyAlignment="1" applyProtection="1">
      <alignment horizontal="center"/>
      <protection locked="0"/>
    </xf>
    <xf numFmtId="5" fontId="12" fillId="5" borderId="3" xfId="2" applyNumberFormat="1" applyFont="1" applyFill="1" applyBorder="1" applyAlignment="1" applyProtection="1">
      <alignment horizontal="center"/>
      <protection locked="0"/>
    </xf>
    <xf numFmtId="0" fontId="0" fillId="0" borderId="1" xfId="0" applyBorder="1" applyAlignment="1">
      <alignment horizontal="center"/>
    </xf>
    <xf numFmtId="5" fontId="12" fillId="0" borderId="3" xfId="2" applyNumberFormat="1" applyFont="1" applyFill="1" applyBorder="1" applyAlignment="1" applyProtection="1">
      <alignment horizontal="right"/>
    </xf>
    <xf numFmtId="5" fontId="10" fillId="6" borderId="3" xfId="2" applyNumberFormat="1" applyFont="1" applyFill="1" applyBorder="1" applyAlignment="1" applyProtection="1">
      <alignment horizontal="right"/>
    </xf>
    <xf numFmtId="5" fontId="2" fillId="0" borderId="3" xfId="2" quotePrefix="1" applyNumberFormat="1" applyFont="1" applyFill="1" applyBorder="1" applyAlignment="1" applyProtection="1">
      <alignment horizontal="right"/>
    </xf>
    <xf numFmtId="0" fontId="12" fillId="0" borderId="7" xfId="0" applyFont="1" applyBorder="1" applyAlignment="1">
      <alignment horizontal="left"/>
    </xf>
    <xf numFmtId="0" fontId="12" fillId="0" borderId="7" xfId="0" applyFont="1" applyBorder="1" applyAlignment="1">
      <alignment horizontal="center"/>
    </xf>
    <xf numFmtId="5" fontId="10" fillId="6" borderId="6" xfId="2" applyNumberFormat="1" applyFont="1" applyFill="1" applyBorder="1" applyAlignment="1" applyProtection="1">
      <alignment horizontal="right"/>
    </xf>
    <xf numFmtId="0" fontId="10" fillId="3" borderId="0" xfId="0" applyFont="1" applyFill="1" applyAlignment="1" applyProtection="1">
      <alignment vertical="top" wrapText="1"/>
    </xf>
    <xf numFmtId="0" fontId="11" fillId="4" borderId="0" xfId="0" applyFont="1" applyFill="1" applyBorder="1" applyAlignment="1" applyProtection="1"/>
    <xf numFmtId="14" fontId="10" fillId="3" borderId="0" xfId="0" applyNumberFormat="1" applyFont="1" applyFill="1" applyAlignment="1">
      <alignment horizontal="left"/>
    </xf>
    <xf numFmtId="49" fontId="10" fillId="0" borderId="9" xfId="0" applyNumberFormat="1" applyFont="1" applyBorder="1" applyAlignment="1">
      <alignment horizontal="center"/>
    </xf>
    <xf numFmtId="0" fontId="12" fillId="0" borderId="1" xfId="0" applyFont="1" applyBorder="1" applyAlignment="1">
      <alignment wrapText="1"/>
    </xf>
    <xf numFmtId="49" fontId="12" fillId="5" borderId="3" xfId="0" quotePrefix="1" applyNumberFormat="1" applyFont="1" applyFill="1" applyBorder="1" applyAlignment="1" applyProtection="1">
      <alignment horizontal="center"/>
      <protection locked="0"/>
    </xf>
    <xf numFmtId="0" fontId="3" fillId="0" borderId="1" xfId="0" applyFont="1" applyBorder="1" applyAlignment="1">
      <alignment wrapText="1"/>
    </xf>
    <xf numFmtId="40" fontId="2" fillId="5" borderId="3" xfId="0" applyNumberFormat="1" applyFont="1" applyFill="1" applyBorder="1" applyAlignment="1" applyProtection="1">
      <protection locked="0"/>
    </xf>
    <xf numFmtId="167" fontId="2" fillId="5" borderId="3" xfId="3" applyNumberFormat="1" applyFont="1" applyFill="1" applyBorder="1" applyAlignment="1" applyProtection="1">
      <protection locked="0"/>
    </xf>
    <xf numFmtId="38" fontId="2" fillId="0" borderId="3" xfId="0" applyNumberFormat="1" applyFont="1" applyBorder="1" applyAlignment="1"/>
    <xf numFmtId="38" fontId="2" fillId="5" borderId="3" xfId="0" applyNumberFormat="1" applyFont="1" applyFill="1" applyBorder="1" applyAlignment="1" applyProtection="1">
      <protection locked="0"/>
    </xf>
    <xf numFmtId="0" fontId="0" fillId="0" borderId="1" xfId="0" applyBorder="1" applyAlignment="1">
      <alignment horizontal="center" wrapText="1"/>
    </xf>
    <xf numFmtId="10" fontId="2" fillId="0" borderId="3" xfId="5" applyNumberFormat="1" applyFont="1" applyFill="1" applyBorder="1" applyAlignment="1" applyProtection="1"/>
    <xf numFmtId="5" fontId="2" fillId="0" borderId="1" xfId="0" applyNumberFormat="1" applyFont="1" applyBorder="1" applyAlignment="1"/>
    <xf numFmtId="5" fontId="2" fillId="0" borderId="3" xfId="0" applyNumberFormat="1" applyFont="1" applyBorder="1" applyAlignment="1"/>
    <xf numFmtId="5" fontId="2" fillId="6" borderId="1" xfId="0" applyNumberFormat="1" applyFont="1" applyFill="1" applyBorder="1" applyAlignment="1"/>
    <xf numFmtId="5" fontId="2" fillId="6" borderId="3" xfId="0" applyNumberFormat="1" applyFont="1" applyFill="1" applyBorder="1" applyAlignment="1"/>
    <xf numFmtId="5" fontId="4" fillId="6" borderId="1" xfId="0" quotePrefix="1" applyNumberFormat="1" applyFont="1" applyFill="1" applyBorder="1" applyAlignment="1">
      <alignment horizontal="right"/>
    </xf>
    <xf numFmtId="5" fontId="4" fillId="6" borderId="3" xfId="0" applyNumberFormat="1" applyFont="1" applyFill="1" applyBorder="1" applyAlignment="1">
      <alignment horizontal="right"/>
    </xf>
    <xf numFmtId="0" fontId="2" fillId="0" borderId="3" xfId="0" applyFont="1" applyBorder="1" applyAlignment="1"/>
    <xf numFmtId="0" fontId="12" fillId="5" borderId="1" xfId="0" applyFont="1" applyFill="1" applyBorder="1" applyAlignment="1" applyProtection="1">
      <protection locked="0"/>
    </xf>
    <xf numFmtId="0" fontId="12" fillId="5" borderId="3" xfId="0" applyFont="1" applyFill="1" applyBorder="1" applyAlignment="1" applyProtection="1">
      <protection locked="0"/>
    </xf>
    <xf numFmtId="0" fontId="0" fillId="0" borderId="7" xfId="0" applyBorder="1" applyAlignment="1">
      <alignment horizontal="center" wrapText="1"/>
    </xf>
    <xf numFmtId="5" fontId="4" fillId="6" borderId="7" xfId="0" quotePrefix="1" applyNumberFormat="1" applyFont="1" applyFill="1" applyBorder="1" applyAlignment="1">
      <alignment horizontal="right"/>
    </xf>
    <xf numFmtId="5" fontId="4" fillId="6" borderId="6" xfId="0" applyNumberFormat="1" applyFont="1" applyFill="1" applyBorder="1" applyAlignment="1">
      <alignment horizontal="right"/>
    </xf>
    <xf numFmtId="0" fontId="27" fillId="0" borderId="0" xfId="0" applyFont="1" applyFill="1"/>
    <xf numFmtId="0" fontId="0" fillId="0" borderId="0" xfId="0" applyFill="1"/>
    <xf numFmtId="0" fontId="11" fillId="0" borderId="0" xfId="0" applyFont="1" applyFill="1" applyBorder="1" applyAlignment="1">
      <alignment horizontal="left"/>
    </xf>
    <xf numFmtId="0" fontId="0" fillId="0" borderId="1" xfId="0" applyBorder="1"/>
    <xf numFmtId="0" fontId="0" fillId="0" borderId="1" xfId="0" applyFill="1" applyBorder="1" applyAlignment="1">
      <alignment wrapText="1"/>
    </xf>
    <xf numFmtId="0" fontId="0" fillId="0" borderId="0" xfId="0" applyFill="1" applyAlignment="1">
      <alignment wrapText="1"/>
    </xf>
    <xf numFmtId="0" fontId="2" fillId="0" borderId="0" xfId="7" applyFont="1" applyFill="1" applyAlignment="1" applyProtection="1">
      <alignment vertical="center" wrapText="1"/>
    </xf>
    <xf numFmtId="0" fontId="0" fillId="0" borderId="14" xfId="0" applyBorder="1" applyAlignment="1">
      <alignment horizontal="left" wrapText="1"/>
    </xf>
    <xf numFmtId="0" fontId="2" fillId="0" borderId="14" xfId="0" applyFont="1" applyBorder="1" applyAlignment="1">
      <alignment wrapText="1"/>
    </xf>
    <xf numFmtId="1" fontId="0" fillId="0" borderId="3" xfId="0" applyNumberFormat="1" applyBorder="1" applyAlignment="1">
      <alignment horizontal="right" wrapText="1"/>
    </xf>
    <xf numFmtId="171" fontId="0" fillId="0" borderId="3" xfId="3" applyNumberFormat="1" applyFont="1" applyBorder="1" applyAlignment="1">
      <alignment horizontal="right" wrapText="1"/>
    </xf>
    <xf numFmtId="0" fontId="0" fillId="0" borderId="3" xfId="0" applyBorder="1" applyAlignment="1">
      <alignment horizontal="right"/>
    </xf>
    <xf numFmtId="170" fontId="10" fillId="0" borderId="15" xfId="0" applyNumberFormat="1" applyFont="1" applyBorder="1" applyAlignment="1">
      <alignment horizontal="right" wrapText="1"/>
    </xf>
  </cellXfs>
  <cellStyles count="11">
    <cellStyle name="Accent1" xfId="1" builtinId="29"/>
    <cellStyle name="Comma" xfId="2" builtinId="3"/>
    <cellStyle name="Currency" xfId="3" builtinId="4"/>
    <cellStyle name="Heading 1" xfId="6" builtinId="16" customBuiltin="1"/>
    <cellStyle name="Heading 2" xfId="7" builtinId="17" customBuiltin="1"/>
    <cellStyle name="Heading 3" xfId="8" builtinId="18" customBuiltin="1"/>
    <cellStyle name="Heading 4" xfId="9" builtinId="19" customBuiltin="1"/>
    <cellStyle name="Hyperlink" xfId="4" builtinId="8" customBuiltin="1"/>
    <cellStyle name="Normal" xfId="0" builtinId="0" customBuiltin="1"/>
    <cellStyle name="Percent" xfId="5" builtinId="5"/>
    <cellStyle name="Total" xfId="10" builtinId="25" customBuiltin="1"/>
  </cellStyles>
  <dxfs count="67">
    <dxf>
      <font>
        <b val="0"/>
        <i/>
      </font>
      <fill>
        <patternFill patternType="solid">
          <bgColor rgb="FFFF0000"/>
        </patternFill>
      </fill>
    </dxf>
    <dxf>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rder>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bottom" textRotation="0" wrapText="1" indent="0" justifyLastLine="0" shrinkToFit="0" readingOrder="0"/>
      <border diagonalUp="0" diagonalDown="0" outline="0">
        <left style="thin">
          <color indexed="64"/>
        </left>
        <right style="thin">
          <color indexed="64"/>
        </right>
        <top/>
        <bottom/>
      </border>
    </dxf>
    <dxf>
      <alignmen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bottom" textRotation="0" wrapText="1" indent="0" justifyLastLine="0" shrinkToFit="0" readingOrder="0"/>
      <border diagonalUp="0" diagonalDown="0" outline="0">
        <left style="thin">
          <color indexed="64"/>
        </left>
        <right style="thin">
          <color indexed="64"/>
        </right>
        <top/>
        <bottom/>
      </border>
    </dxf>
    <dxf>
      <alignmen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vertAlign val="baseline"/>
        <sz val="12"/>
        <color rgb="FF000000"/>
        <name val="Arial"/>
        <family val="2"/>
        <scheme val="none"/>
      </font>
      <alignmen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sz val="12"/>
        <color rgb="FF000000"/>
        <name val="Arial"/>
        <family val="2"/>
        <scheme val="none"/>
      </font>
      <alignmen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color rgb="FF000000"/>
        <name val="Arial"/>
        <family val="2"/>
        <scheme val="none"/>
      </font>
      <alignmen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color rgb="FF000000"/>
        <name val="Arial"/>
        <family val="2"/>
        <scheme val="none"/>
      </font>
      <alignmen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color rgb="FF000000"/>
        <name val="Arial"/>
        <family val="2"/>
        <scheme val="none"/>
      </font>
      <alignmen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bottom"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numFmt numFmtId="30" formatCode="@"/>
      <alignmen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30" formatCode="@"/>
      <alignment horizontal="center" vertical="bottom" textRotation="0" wrapText="1" indent="0" justifyLastLine="0" shrinkToFit="0" readingOrder="0"/>
      <border diagonalUp="0" diagonalDown="0" outline="0">
        <left style="thin">
          <color indexed="64"/>
        </left>
        <right style="thin">
          <color indexed="64"/>
        </right>
        <top/>
        <bottom/>
      </border>
    </dxf>
    <dxf>
      <alignment vertical="bottom"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alignment vertical="bottom" textRotation="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family val="2"/>
        <scheme val="none"/>
      </font>
      <numFmt numFmtId="9" formatCode="&quot;$&quot;#,##0_);\(&quot;$&quot;#,##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left style="thin">
          <color indexed="64"/>
        </left>
        <right style="thin">
          <color indexed="64"/>
        </right>
        <top style="thin">
          <color indexed="64"/>
        </top>
      </border>
    </dxf>
    <dxf>
      <alignment vertical="bottom" textRotation="0" indent="0" justifyLastLine="0" shrinkToFit="0" readingOrder="0"/>
    </dxf>
    <dxf>
      <border outline="0">
        <bottom style="thin">
          <color indexed="64"/>
        </bottom>
      </border>
    </dxf>
    <dxf>
      <alignment vertical="bottom" textRotation="0" indent="0" justifyLastLine="0" shrinkToFit="0" readingOrder="0"/>
    </dxf>
    <dxf>
      <alignment vertical="bottom"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alignment vertical="bottom" textRotation="0" indent="0" justifyLastLine="0" shrinkToFit="0" readingOrder="0"/>
    </dxf>
    <dxf>
      <border>
        <bottom style="thin">
          <color indexed="64"/>
        </bottom>
      </border>
    </dxf>
    <dxf>
      <alignment vertical="bottom"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1" defaultTableStyle="TableStyleMedium2" defaultPivotStyle="PivotStyleLight16">
    <tableStyle name="Table Style 1" pivot="0" count="0" xr9:uid="{9B3C63EA-361C-4BB5-95D0-B71099EEE76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BEEBB88-9E45-4A3D-9191-A6C4BF5B1E8E}" name="Table2" displayName="Table2" ref="A10:D35" totalsRowShown="0" headerRowDxfId="66" dataDxfId="64" headerRowBorderDxfId="65" tableBorderDxfId="63" totalsRowBorderDxfId="62">
  <autoFilter ref="A10:D35" xr:uid="{16ADE6F7-C09D-49CB-B262-9F8F49D341C0}">
    <filterColumn colId="0" hiddenButton="1"/>
    <filterColumn colId="1" hiddenButton="1"/>
    <filterColumn colId="2" hiddenButton="1"/>
    <filterColumn colId="3" hiddenButton="1"/>
  </autoFilter>
  <tableColumns count="4">
    <tableColumn id="1" xr3:uid="{C8CCA717-FC45-4278-BCA0-ACAB6946B00F}" name="Item Number" dataDxfId="61"/>
    <tableColumn id="2" xr3:uid="{E4591C5A-6DBB-4744-B57C-7BA7754E0416}" name="Calculating the Cost of LCFF Unduplicated Pupil Count Audit Finding" dataDxfId="60"/>
    <tableColumn id="5" xr3:uid="{6003D8AC-D448-45C1-B58E-5B0B259B3AAC}" name="Instructions" dataDxfId="59"/>
    <tableColumn id="3" xr3:uid="{A2B1C14B-5CA0-445C-A5FC-9ECE2C0E1A28}" name="Data Input and Calculated Fields" dataDxfId="58"/>
  </tableColumns>
  <tableStyleInfo showFirstColumn="0" showLastColumn="0" showRowStripes="1" showColumnStripes="0"/>
  <extLst>
    <ext xmlns:x14="http://schemas.microsoft.com/office/spreadsheetml/2009/9/main" uri="{504A1905-F514-4f6f-8877-14C23A59335A}">
      <x14:table altTextSummary="Table calculates the cost of an unduplicated pupil count penalty."/>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D99183A-F927-44B0-9299-49E2A113E2EF}" name="Table3" displayName="Table3" ref="A8:D24" totalsRowShown="0" headerRowDxfId="57" dataDxfId="55" headerRowBorderDxfId="56" tableBorderDxfId="54">
  <autoFilter ref="A8:D24" xr:uid="{D01FBB1A-2227-4A26-8352-6E9B2890A83C}">
    <filterColumn colId="0" hiddenButton="1"/>
    <filterColumn colId="1" hiddenButton="1"/>
    <filterColumn colId="2" hiddenButton="1"/>
    <filterColumn colId="3" hiddenButton="1"/>
  </autoFilter>
  <tableColumns count="4">
    <tableColumn id="1" xr3:uid="{832C0938-AF2F-41B3-A9B1-B204F6181C27}" name="Item Number" dataDxfId="53"/>
    <tableColumn id="2" xr3:uid="{21A9E646-EC8D-440A-990E-1CC3C2B1555D}" name="Calculating the Cost of an LCFF K-3 Grade Span Adjustment Audit Finding" dataDxfId="52"/>
    <tableColumn id="5" xr3:uid="{D1F58733-72BC-4D7B-A5C0-FA91735CF946}" name="Instructions" dataDxfId="51" dataCellStyle="Accent1"/>
    <tableColumn id="3" xr3:uid="{12DA1CD7-4C57-47C2-AF99-0B7F9E9F4802}" name="Data Input and Calculated Fields" dataDxfId="50"/>
  </tableColumns>
  <tableStyleInfo showFirstColumn="0" showLastColumn="0" showRowStripes="1" showColumnStripes="0"/>
  <extLst>
    <ext xmlns:x14="http://schemas.microsoft.com/office/spreadsheetml/2009/9/main" uri="{504A1905-F514-4f6f-8877-14C23A59335A}">
      <x14:table altTextSummary="Table calculates the cost of a K-3 grade span adjustment penalty."/>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EE5D668-0B92-4705-9890-FDD60AA9FD97}" name="Table5" displayName="Table5" ref="A12:H25" totalsRowShown="0" headerRowDxfId="49" dataDxfId="47" headerRowBorderDxfId="48" tableBorderDxfId="46" totalsRowBorderDxfId="45">
  <autoFilter ref="A12:H25" xr:uid="{EC0B62F2-99CD-466E-B5C6-F6D19BA81C2D}">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602327D6-7DD8-478D-B119-56E961C631A9}" name="Item Number" dataDxfId="44"/>
    <tableColumn id="2" xr3:uid="{8BD5472A-4DB5-4762-B273-B58126FD2235}" name="Calculating the Cost of an Instructional Time Audit Finding" dataDxfId="43"/>
    <tableColumn id="9" xr3:uid="{B9658881-A0E5-4880-913E-3FCC93A5B6C9}" name="Instructions" dataDxfId="42"/>
    <tableColumn id="3" xr3:uid="{26E7CCFE-6611-41E3-B1E0-A9707A997125}" name="K" dataDxfId="41"/>
    <tableColumn id="4" xr3:uid="{12B54003-ADF2-483A-A045-62A4CA10FEB2}" name="1–3" dataDxfId="40"/>
    <tableColumn id="5" xr3:uid="{19911064-D593-4E8B-813A-F7CA84782FF6}" name="4–6" dataDxfId="39"/>
    <tableColumn id="6" xr3:uid="{829BCC52-008C-436B-950D-2A386CCAA73C}" name="7-8" dataDxfId="38"/>
    <tableColumn id="7" xr3:uid="{58DD431F-F5B0-4556-81A0-2833681B9596}" name="9–12" dataDxfId="37"/>
  </tableColumns>
  <tableStyleInfo showFirstColumn="0" showLastColumn="0" showRowStripes="1" showColumnStripes="0"/>
  <extLst>
    <ext xmlns:x14="http://schemas.microsoft.com/office/spreadsheetml/2009/9/main" uri="{504A1905-F514-4f6f-8877-14C23A59335A}">
      <x14:table altTextSummary="Table calculates the cost of an instructional minute or instructional day penalty."/>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8DC80A1-A691-4DCD-88D7-E3F6D42329A0}" name="Table52" displayName="Table52" ref="A12:H25" totalsRowShown="0" headerRowDxfId="36" dataDxfId="34" headerRowBorderDxfId="35" tableBorderDxfId="33" totalsRowBorderDxfId="32">
  <autoFilter ref="A12:H25" xr:uid="{DE52C2D4-C47C-4C30-A792-3C4DC3777DBA}">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88B9667-8F77-4DB3-B9B8-F8CD6743BE01}" name="Item Number" dataDxfId="31"/>
    <tableColumn id="2" xr3:uid="{D071B583-1686-463F-B42C-37381C6EC377}" name="Calculating the Cost of an Instructional Time Audit Finding" dataDxfId="30"/>
    <tableColumn id="9" xr3:uid="{E80B41B4-756E-4BF6-B245-22852F770C40}" name="Instructions" dataDxfId="29"/>
    <tableColumn id="3" xr3:uid="{0F0E8A2F-9682-46ED-A760-D2CFB135B02E}" name="K" dataDxfId="28"/>
    <tableColumn id="4" xr3:uid="{7A46CB5E-E49F-4325-8F0A-560802CD9C20}" name="1–3" dataDxfId="27"/>
    <tableColumn id="5" xr3:uid="{474D6616-DC68-4095-AE0D-51651F8520F4}" name="4–6" dataDxfId="26"/>
    <tableColumn id="6" xr3:uid="{884FBA6B-4D17-4F99-8C98-EE26A84BD4BF}" name="7-8" dataDxfId="25"/>
    <tableColumn id="7" xr3:uid="{E0F3E7BC-5898-4D09-BFE7-6374433CA855}" name="9–12" dataDxfId="24"/>
  </tableColumns>
  <tableStyleInfo showFirstColumn="0" showLastColumn="0" showRowStripes="1" showColumnStripes="0"/>
  <extLst>
    <ext xmlns:x14="http://schemas.microsoft.com/office/spreadsheetml/2009/9/main" uri="{504A1905-F514-4f6f-8877-14C23A59335A}">
      <x14:table altTextSummary="Table calculates the cost of an instructional minute or instructional day penalty."/>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4D4D41A-B576-4DD1-A3A4-CC2775ABD7C3}" name="Table7" displayName="Table7" ref="A13:D21" totalsRowShown="0" headerRowDxfId="23" dataDxfId="21" headerRowBorderDxfId="22" tableBorderDxfId="20" totalsRowBorderDxfId="19">
  <autoFilter ref="A13:D21" xr:uid="{54D4D41A-B576-4DD1-A3A4-CC2775ABD7C3}">
    <filterColumn colId="0" hiddenButton="1"/>
    <filterColumn colId="1" hiddenButton="1"/>
    <filterColumn colId="2" hiddenButton="1"/>
    <filterColumn colId="3" hiddenButton="1"/>
  </autoFilter>
  <tableColumns count="4">
    <tableColumn id="1" xr3:uid="{2691989D-6F67-4388-9DF2-3EFF36E8835D}" name="Line Number" dataDxfId="18"/>
    <tableColumn id="2" xr3:uid="{230EC50E-1D51-4FFC-8B7D-1852C3DB2B7F}" name="Calculating the Cost of TK Average Class Size Audit Finding" dataDxfId="17"/>
    <tableColumn id="3" xr3:uid="{18A1E482-8AC6-4CDC-8E98-0AB882DB5088}" name="Instructions " dataDxfId="16"/>
    <tableColumn id="4" xr3:uid="{F2E06E5A-9524-4C96-9B82-36010923E5FD}" name="Data Input and Calculated Fields" dataDxfId="15"/>
  </tableColumns>
  <tableStyleInfo name="Table Style 1" showFirstColumn="0" showLastColumn="0" showRowStripes="1" showColumnStripes="0"/>
  <extLst>
    <ext xmlns:x14="http://schemas.microsoft.com/office/spreadsheetml/2009/9/main" uri="{504A1905-F514-4f6f-8877-14C23A59335A}">
      <x14:table altTextSummary="Table to determine penalty if schoolsite exceeds an average of 24 students per classroom."/>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5504C19-E3F6-492C-9A78-B028452CDAC1}" name="Table6" displayName="Table6" ref="A12:D24" totalsRowShown="0" headerRowDxfId="14" dataDxfId="12" headerRowBorderDxfId="13" tableBorderDxfId="11" totalsRowBorderDxfId="10">
  <autoFilter ref="A12:D24" xr:uid="{35504C19-E3F6-492C-9A78-B028452CDAC1}">
    <filterColumn colId="0" hiddenButton="1"/>
    <filterColumn colId="1" hiddenButton="1"/>
    <filterColumn colId="2" hiddenButton="1"/>
    <filterColumn colId="3" hiddenButton="1"/>
  </autoFilter>
  <tableColumns count="4">
    <tableColumn id="1" xr3:uid="{EACE73D2-11F3-4D53-B566-617FA17FD1B3}" name="Line Number" dataDxfId="9"/>
    <tableColumn id="2" xr3:uid="{A33450A0-0A4D-4A1F-89C1-816FE5AF2B52}" name="Calculating the Cost for TK Adult to Student Ratio" dataDxfId="8"/>
    <tableColumn id="3" xr3:uid="{A817D271-1C29-4EE5-97F4-BA7D10EA5DFB}" name="Instructions" dataDxfId="7"/>
    <tableColumn id="4" xr3:uid="{6AA4C71F-9DC6-4EF0-B9B1-48AF734D50B4}" name="Calculation for Adults Required and Penalty " dataDxfId="6"/>
  </tableColumns>
  <tableStyleInfo name="Table Style 1" showFirstColumn="0" showLastColumn="0" showRowStripes="1" showColumnStripes="0"/>
  <extLst>
    <ext xmlns:x14="http://schemas.microsoft.com/office/spreadsheetml/2009/9/main" uri="{504A1905-F514-4f6f-8877-14C23A59335A}">
      <x14:table altTextSummary="Table to determine Adult to Pupil Ratio and Adults Required to Meet 12:1 Ratio Calculation Education Code section 48000(g)(2). Table also calculates penalty."/>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1671B72-A7BE-4291-80F7-1E3E5B6C3AD1}" name="Table8" displayName="Table8" ref="A12:D20" totalsRowShown="0" headerRowDxfId="5" headerRowBorderDxfId="4" tableBorderDxfId="3" totalsRowBorderDxfId="2">
  <autoFilter ref="A12:D20" xr:uid="{71671B72-A7BE-4291-80F7-1E3E5B6C3AD1}">
    <filterColumn colId="0" hiddenButton="1"/>
    <filterColumn colId="1" hiddenButton="1"/>
    <filterColumn colId="2" hiddenButton="1"/>
    <filterColumn colId="3" hiddenButton="1"/>
  </autoFilter>
  <tableColumns count="4">
    <tableColumn id="1" xr3:uid="{3EC6AF4A-8745-4D76-9D7F-D682FC91ABF6}" name="Line Number" dataDxfId="1"/>
    <tableColumn id="2" xr3:uid="{BD92EE3D-E328-4686-9E82-21D155AEBDF3}" name="Calculating the Cost for credentialed teacher assigned to a TK classroom not meeting requirements audit finding"/>
    <tableColumn id="3" xr3:uid="{8904118C-9F70-4A5D-890A-C73BBCDD6F8F}" name="Instructions"/>
    <tableColumn id="4" xr3:uid="{D7ABA5C5-8AF3-4603-B172-CAE132A5E1F4}" name="Calculation for Days in Identified and Penalty "/>
  </tableColumns>
  <tableStyleInfo showFirstColumn="0" showLastColumn="0" showRowStripes="1" showColumnStripes="0"/>
  <extLst>
    <ext xmlns:x14="http://schemas.microsoft.com/office/spreadsheetml/2009/9/main" uri="{504A1905-F514-4f6f-8877-14C23A59335A}">
      <x14:table altTextSummary="Table for calculating the penalty for TK teachers not meeting the certification requirements of Education Code Section 48000(g)(4)."/>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LEAAudits@cde.ca.gov" TargetMode="External"/><Relationship Id="rId3" Type="http://schemas.openxmlformats.org/officeDocument/2006/relationships/hyperlink" Target="http://www.cde.ca.gov/fg/au/ag/statecomp.asp" TargetMode="External"/><Relationship Id="rId7" Type="http://schemas.openxmlformats.org/officeDocument/2006/relationships/hyperlink" Target="https://www.cde.ca.gov/fg/aa/pa/ratesandinfo.asp" TargetMode="External"/><Relationship Id="rId2" Type="http://schemas.openxmlformats.org/officeDocument/2006/relationships/hyperlink" Target="http://www.cde.ca.gov/fg/aa/pa/" TargetMode="External"/><Relationship Id="rId1" Type="http://schemas.openxmlformats.org/officeDocument/2006/relationships/hyperlink" Target="http://www.cde.ca.gov/re/lr/wr/" TargetMode="External"/><Relationship Id="rId6" Type="http://schemas.openxmlformats.org/officeDocument/2006/relationships/hyperlink" Target="https://www.cde.ca.gov/fg/aa/pa/ratesandinfo.asp" TargetMode="External"/><Relationship Id="rId5" Type="http://schemas.openxmlformats.org/officeDocument/2006/relationships/hyperlink" Target="https://www.cde.ca.gov/fg/aa/pa/ratesandinfo.asp" TargetMode="External"/><Relationship Id="rId10" Type="http://schemas.openxmlformats.org/officeDocument/2006/relationships/printerSettings" Target="../printerSettings/printerSettings1.bin"/><Relationship Id="rId4" Type="http://schemas.openxmlformats.org/officeDocument/2006/relationships/hyperlink" Target="https://www.cde.ca.gov/fg/aa/pa/ratesandinfo.asp" TargetMode="External"/><Relationship Id="rId9" Type="http://schemas.openxmlformats.org/officeDocument/2006/relationships/hyperlink" Target="mailto:PASE@cde.ca.gov"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4.bin"/><Relationship Id="rId1" Type="http://schemas.openxmlformats.org/officeDocument/2006/relationships/hyperlink" Target="http://www.cde.ca.gov/fg/au/ag/statecomp.asp"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cde.ca.gov/fg/au/ag/statecomp.asp" TargetMode="External"/><Relationship Id="rId1" Type="http://schemas.openxmlformats.org/officeDocument/2006/relationships/hyperlink" Target="http://www.cde.ca.gov/fg/au/ag/statecomp.asp" TargetMode="External"/><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printerSettings" Target="../printerSettings/printerSettings6.bin"/><Relationship Id="rId1" Type="http://schemas.openxmlformats.org/officeDocument/2006/relationships/hyperlink" Target="https://www.cde.ca.gov/fg/aa/pa/ratesandinfo.asp" TargetMode="Externa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printerSettings" Target="../printerSettings/printerSettings7.bin"/><Relationship Id="rId1" Type="http://schemas.openxmlformats.org/officeDocument/2006/relationships/hyperlink" Target="https://www.cde.ca.gov/fg/aa/pa/ratesandinfo.asp" TargetMode="External"/></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printerSettings" Target="../printerSettings/printerSettings8.bin"/><Relationship Id="rId1" Type="http://schemas.openxmlformats.org/officeDocument/2006/relationships/hyperlink" Target="https://www.cde.ca.gov/fg/aa/pa/ratesandinfo.as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34"/>
  <sheetViews>
    <sheetView showGridLines="0" tabSelected="1" zoomScaleNormal="100" workbookViewId="0"/>
  </sheetViews>
  <sheetFormatPr defaultColWidth="0" defaultRowHeight="15" x14ac:dyDescent="0.2"/>
  <cols>
    <col min="1" max="1" width="108.6640625" style="98" customWidth="1"/>
    <col min="2" max="3" width="7.109375" style="123" hidden="1" customWidth="1"/>
    <col min="4" max="10" width="0" style="123" hidden="1" customWidth="1"/>
    <col min="11" max="16384" width="7.109375" style="98" hidden="1"/>
  </cols>
  <sheetData>
    <row r="1" spans="1:10" ht="81" x14ac:dyDescent="0.2">
      <c r="A1" s="1" t="s">
        <v>0</v>
      </c>
    </row>
    <row r="2" spans="1:10" ht="240" x14ac:dyDescent="0.2">
      <c r="A2" s="3" t="s">
        <v>233</v>
      </c>
    </row>
    <row r="3" spans="1:10" ht="31.5" x14ac:dyDescent="0.25">
      <c r="A3" s="100" t="s">
        <v>239</v>
      </c>
    </row>
    <row r="4" spans="1:10" s="134" customFormat="1" x14ac:dyDescent="0.2">
      <c r="A4" s="133" t="s">
        <v>1</v>
      </c>
      <c r="B4" s="123"/>
      <c r="C4" s="123"/>
      <c r="D4" s="123"/>
      <c r="E4" s="123"/>
      <c r="F4" s="123"/>
      <c r="G4" s="123"/>
      <c r="H4" s="123"/>
      <c r="I4" s="123"/>
      <c r="J4" s="123"/>
    </row>
    <row r="5" spans="1:10" ht="75" x14ac:dyDescent="0.2">
      <c r="A5" s="4" t="s">
        <v>2</v>
      </c>
    </row>
    <row r="6" spans="1:10" ht="15.75" x14ac:dyDescent="0.2">
      <c r="A6" s="45" t="s">
        <v>3</v>
      </c>
    </row>
    <row r="7" spans="1:10" ht="24.95" customHeight="1" x14ac:dyDescent="0.2">
      <c r="A7" s="5" t="s">
        <v>4</v>
      </c>
    </row>
    <row r="8" spans="1:10" ht="15.75" x14ac:dyDescent="0.2">
      <c r="A8" s="45" t="s">
        <v>5</v>
      </c>
    </row>
    <row r="9" spans="1:10" ht="24.95" customHeight="1" x14ac:dyDescent="0.2">
      <c r="A9" s="5" t="s">
        <v>6</v>
      </c>
    </row>
    <row r="10" spans="1:10" ht="15.75" x14ac:dyDescent="0.2">
      <c r="A10" s="45" t="s">
        <v>7</v>
      </c>
    </row>
    <row r="11" spans="1:10" ht="30" x14ac:dyDescent="0.2">
      <c r="A11" s="6" t="s">
        <v>8</v>
      </c>
    </row>
    <row r="12" spans="1:10" ht="31.5" x14ac:dyDescent="0.2">
      <c r="A12" s="233" t="s">
        <v>9</v>
      </c>
    </row>
    <row r="13" spans="1:10" x14ac:dyDescent="0.2">
      <c r="A13" s="135" t="s">
        <v>10</v>
      </c>
    </row>
    <row r="14" spans="1:10" ht="48" customHeight="1" x14ac:dyDescent="0.2">
      <c r="A14" s="3" t="s">
        <v>240</v>
      </c>
    </row>
    <row r="15" spans="1:10" ht="16.5" x14ac:dyDescent="0.2">
      <c r="A15" s="46" t="s">
        <v>11</v>
      </c>
    </row>
    <row r="16" spans="1:10" ht="135" x14ac:dyDescent="0.2">
      <c r="A16" s="47" t="s">
        <v>12</v>
      </c>
    </row>
    <row r="17" spans="1:1" x14ac:dyDescent="0.2">
      <c r="A17" s="136" t="s">
        <v>13</v>
      </c>
    </row>
    <row r="18" spans="1:1" ht="15.75" x14ac:dyDescent="0.2">
      <c r="A18" s="45" t="s">
        <v>235</v>
      </c>
    </row>
    <row r="19" spans="1:1" x14ac:dyDescent="0.2">
      <c r="A19" s="99" t="s">
        <v>14</v>
      </c>
    </row>
    <row r="20" spans="1:1" s="123" customFormat="1" ht="15.75" x14ac:dyDescent="0.25">
      <c r="A20" s="100" t="s">
        <v>15</v>
      </c>
    </row>
    <row r="21" spans="1:1" s="123" customFormat="1" x14ac:dyDescent="0.2">
      <c r="A21" s="101" t="s">
        <v>16</v>
      </c>
    </row>
    <row r="22" spans="1:1" s="123" customFormat="1" ht="30" x14ac:dyDescent="0.2">
      <c r="A22" s="99" t="s">
        <v>17</v>
      </c>
    </row>
    <row r="23" spans="1:1" s="123" customFormat="1" ht="15.75" x14ac:dyDescent="0.2">
      <c r="A23" s="45" t="s">
        <v>234</v>
      </c>
    </row>
    <row r="24" spans="1:1" x14ac:dyDescent="0.2">
      <c r="A24" s="102" t="s">
        <v>228</v>
      </c>
    </row>
    <row r="25" spans="1:1" s="123" customFormat="1" ht="16.5" customHeight="1" x14ac:dyDescent="0.2">
      <c r="A25" s="45" t="s">
        <v>236</v>
      </c>
    </row>
    <row r="26" spans="1:1" s="263" customFormat="1" ht="17.25" customHeight="1" x14ac:dyDescent="0.2">
      <c r="A26" s="264" t="s">
        <v>18</v>
      </c>
    </row>
    <row r="27" spans="1:1" s="123" customFormat="1" ht="31.5" customHeight="1" x14ac:dyDescent="0.25">
      <c r="A27" s="100" t="s">
        <v>19</v>
      </c>
    </row>
    <row r="28" spans="1:1" s="123" customFormat="1" x14ac:dyDescent="0.2">
      <c r="A28" s="103" t="s">
        <v>16</v>
      </c>
    </row>
    <row r="29" spans="1:1" s="123" customFormat="1" ht="30" x14ac:dyDescent="0.2">
      <c r="A29" s="102" t="s">
        <v>20</v>
      </c>
    </row>
    <row r="30" spans="1:1" s="123" customFormat="1" x14ac:dyDescent="0.2">
      <c r="A30" s="102" t="s">
        <v>21</v>
      </c>
    </row>
    <row r="31" spans="1:1" x14ac:dyDescent="0.2">
      <c r="A31" s="131" t="s">
        <v>22</v>
      </c>
    </row>
    <row r="32" spans="1:1" x14ac:dyDescent="0.2">
      <c r="A32" s="132" t="s">
        <v>23</v>
      </c>
    </row>
    <row r="33" spans="1:1" x14ac:dyDescent="0.2">
      <c r="A33" s="131" t="s">
        <v>24</v>
      </c>
    </row>
    <row r="34" spans="1:1" ht="60.75" x14ac:dyDescent="0.2">
      <c r="A34" s="7" t="s">
        <v>237</v>
      </c>
    </row>
  </sheetData>
  <hyperlinks>
    <hyperlink ref="A17" r:id="rId1" tooltip="CDE Waiver web page" xr:uid="{00000000-0004-0000-0000-000000000000}"/>
    <hyperlink ref="A4" r:id="rId2" tooltip="Principal Apportionment Website" xr:uid="{00000000-0004-0000-0000-000001000000}"/>
    <hyperlink ref="A13" r:id="rId3" tooltip="CDE's Audit Resources-State Compliance web page" xr:uid="{00000000-0004-0000-0000-000002000000}"/>
    <hyperlink ref="A21:C21" r:id="rId4" display="Principal Apportionment Funding and Rates Information" xr:uid="{46099C0D-7AB5-4FB0-AB11-26027E9BDB5A}"/>
    <hyperlink ref="A21" r:id="rId5" tooltip="CDE funding and rates web page." xr:uid="{79D7D438-9AB0-4ADA-BF9B-9443C83D21AA}"/>
    <hyperlink ref="A28:C28" r:id="rId6" display="Principal Apportionment Funding and Rates Information" xr:uid="{B476C5B3-A4AE-4F0D-AF2D-F796D0EBFEF7}"/>
    <hyperlink ref="A28" r:id="rId7" tooltip="Principal Apportionment Funding Rates web page" xr:uid="{76CF7C42-8851-418D-B5A8-7859057F022C}"/>
    <hyperlink ref="A31" r:id="rId8" xr:uid="{724ED045-F85E-4F8D-976F-32283CCF948A}"/>
    <hyperlink ref="A33" r:id="rId9" xr:uid="{6815A0BB-2331-4DD5-A401-1FF7F214081E}"/>
  </hyperlinks>
  <pageMargins left="0.75" right="0.75" top="0.75" bottom="0.5" header="0.3" footer="0.3"/>
  <pageSetup scale="70" orientation="portrait"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39"/>
  <sheetViews>
    <sheetView showGridLines="0" zoomScaleNormal="100" workbookViewId="0"/>
  </sheetViews>
  <sheetFormatPr defaultColWidth="0" defaultRowHeight="15" x14ac:dyDescent="0.2"/>
  <cols>
    <col min="1" max="1" width="32.6640625" style="23" customWidth="1"/>
    <col min="2" max="2" width="63.44140625" style="23" bestFit="1" customWidth="1"/>
    <col min="3" max="3" width="63.44140625" style="23" customWidth="1"/>
    <col min="4" max="4" width="27" style="24" customWidth="1"/>
    <col min="5" max="5" width="0.109375" style="23" customWidth="1"/>
    <col min="6" max="256" width="9.109375" style="23" customWidth="1"/>
    <col min="257" max="16384" width="8.6640625" style="23" hidden="1"/>
  </cols>
  <sheetData>
    <row r="1" spans="1:256" s="10" customFormat="1" ht="18" x14ac:dyDescent="0.25">
      <c r="A1" s="212" t="s">
        <v>25</v>
      </c>
      <c r="B1" s="9"/>
      <c r="C1" s="9"/>
      <c r="D1" s="2"/>
    </row>
    <row r="2" spans="1:256" s="12" customFormat="1" ht="15.75" x14ac:dyDescent="0.25">
      <c r="A2" s="11" t="s">
        <v>26</v>
      </c>
    </row>
    <row r="3" spans="1:256" s="10" customFormat="1" x14ac:dyDescent="0.2">
      <c r="A3" s="33" t="s">
        <v>27</v>
      </c>
      <c r="B3" s="33"/>
      <c r="C3" s="33"/>
      <c r="D3" s="33"/>
    </row>
    <row r="4" spans="1:256" s="10" customFormat="1" x14ac:dyDescent="0.2">
      <c r="A4" s="88" t="s">
        <v>28</v>
      </c>
      <c r="B4" s="8"/>
      <c r="C4" s="8"/>
      <c r="D4" s="13"/>
    </row>
    <row r="5" spans="1:256" s="10" customFormat="1" x14ac:dyDescent="0.2">
      <c r="A5" s="88" t="s">
        <v>29</v>
      </c>
      <c r="B5" s="8"/>
      <c r="C5" s="8"/>
      <c r="D5" s="13"/>
    </row>
    <row r="6" spans="1:256" s="10" customFormat="1" ht="15.75" x14ac:dyDescent="0.25">
      <c r="A6" s="44" t="s">
        <v>30</v>
      </c>
      <c r="B6" s="86" t="s">
        <v>31</v>
      </c>
      <c r="C6" s="94"/>
      <c r="D6" s="8"/>
    </row>
    <row r="7" spans="1:256" s="10" customFormat="1" ht="15.75" x14ac:dyDescent="0.25">
      <c r="A7" s="44" t="s">
        <v>32</v>
      </c>
      <c r="B7" s="86" t="s">
        <v>33</v>
      </c>
      <c r="C7" s="94"/>
      <c r="D7" s="60"/>
    </row>
    <row r="8" spans="1:256" s="10" customFormat="1" ht="15.75" x14ac:dyDescent="0.25">
      <c r="A8" s="38" t="s">
        <v>34</v>
      </c>
      <c r="B8" s="89"/>
      <c r="C8" s="89"/>
      <c r="D8" s="154"/>
    </row>
    <row r="9" spans="1:256" s="10" customFormat="1" ht="15.75" x14ac:dyDescent="0.25">
      <c r="A9" s="234" t="s">
        <v>35</v>
      </c>
      <c r="B9" s="91"/>
      <c r="C9" s="91"/>
      <c r="D9" s="15"/>
      <c r="E9" s="155"/>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c r="EL9" s="155"/>
      <c r="EM9" s="155"/>
      <c r="EN9" s="155"/>
      <c r="EO9" s="155"/>
      <c r="EP9" s="155"/>
      <c r="EQ9" s="155"/>
      <c r="ER9" s="155"/>
      <c r="ES9" s="155"/>
      <c r="ET9" s="155"/>
      <c r="EU9" s="155"/>
      <c r="EV9" s="155"/>
      <c r="EW9" s="155"/>
      <c r="EX9" s="155"/>
      <c r="EY9" s="155"/>
      <c r="EZ9" s="155"/>
      <c r="FA9" s="155"/>
      <c r="FB9" s="155"/>
      <c r="FC9" s="155"/>
      <c r="FD9" s="155"/>
      <c r="FE9" s="155"/>
      <c r="FF9" s="155"/>
      <c r="FG9" s="155"/>
      <c r="FH9" s="155"/>
      <c r="FI9" s="155"/>
      <c r="FJ9" s="155"/>
      <c r="FK9" s="155"/>
      <c r="FL9" s="155"/>
      <c r="FM9" s="155"/>
      <c r="FN9" s="155"/>
      <c r="FO9" s="155"/>
      <c r="FP9" s="155"/>
      <c r="FQ9" s="155"/>
      <c r="FR9" s="155"/>
      <c r="FS9" s="155"/>
      <c r="FT9" s="155"/>
      <c r="FU9" s="155"/>
      <c r="FV9" s="155"/>
      <c r="FW9" s="155"/>
      <c r="FX9" s="155"/>
      <c r="FY9" s="155"/>
      <c r="FZ9" s="155"/>
      <c r="GA9" s="155"/>
      <c r="GB9" s="155"/>
      <c r="GC9" s="155"/>
      <c r="GD9" s="155"/>
      <c r="GE9" s="155"/>
      <c r="GF9" s="155"/>
      <c r="GG9" s="155"/>
      <c r="GH9" s="155"/>
      <c r="GI9" s="155"/>
      <c r="GJ9" s="155"/>
      <c r="GK9" s="155"/>
      <c r="GL9" s="155"/>
      <c r="GM9" s="155"/>
      <c r="GN9" s="155"/>
      <c r="GO9" s="155"/>
      <c r="GP9" s="155"/>
      <c r="GQ9" s="155"/>
      <c r="GR9" s="155"/>
      <c r="GS9" s="155"/>
      <c r="GT9" s="155"/>
      <c r="GU9" s="155"/>
      <c r="GV9" s="155"/>
      <c r="GW9" s="155"/>
      <c r="GX9" s="155"/>
      <c r="GY9" s="155"/>
      <c r="GZ9" s="155"/>
      <c r="HA9" s="155"/>
      <c r="HB9" s="155"/>
      <c r="HC9" s="155"/>
      <c r="HD9" s="155"/>
      <c r="HE9" s="155"/>
      <c r="HF9" s="155"/>
      <c r="HG9" s="155"/>
      <c r="HH9" s="155"/>
      <c r="HI9" s="155"/>
      <c r="HJ9" s="155"/>
      <c r="HK9" s="155"/>
      <c r="HL9" s="155"/>
      <c r="HM9" s="155"/>
      <c r="HN9" s="155"/>
      <c r="HO9" s="155"/>
      <c r="HP9" s="155"/>
      <c r="HQ9" s="155"/>
      <c r="HR9" s="155"/>
      <c r="HS9" s="155"/>
      <c r="HT9" s="155"/>
      <c r="HU9" s="155"/>
      <c r="HV9" s="155"/>
      <c r="HW9" s="155"/>
      <c r="HX9" s="155"/>
      <c r="HY9" s="155"/>
      <c r="HZ9" s="155"/>
      <c r="IA9" s="155"/>
      <c r="IB9" s="155"/>
      <c r="IC9" s="155"/>
      <c r="ID9" s="155"/>
      <c r="IE9" s="155"/>
      <c r="IF9" s="155"/>
      <c r="IG9" s="155"/>
      <c r="IH9" s="155"/>
      <c r="II9" s="155"/>
      <c r="IJ9" s="155"/>
      <c r="IK9" s="155"/>
      <c r="IL9" s="155"/>
      <c r="IM9" s="155"/>
      <c r="IN9" s="155"/>
      <c r="IO9" s="155"/>
      <c r="IP9" s="155"/>
      <c r="IQ9" s="155"/>
      <c r="IR9" s="155"/>
      <c r="IS9" s="155"/>
      <c r="IT9" s="155"/>
      <c r="IU9" s="155"/>
      <c r="IV9" s="155"/>
    </row>
    <row r="10" spans="1:256" s="10" customFormat="1" ht="15.75" x14ac:dyDescent="0.25">
      <c r="A10" s="50" t="s">
        <v>36</v>
      </c>
      <c r="B10" s="51" t="s">
        <v>37</v>
      </c>
      <c r="C10" s="216" t="s">
        <v>38</v>
      </c>
      <c r="D10" s="217" t="s">
        <v>39</v>
      </c>
    </row>
    <row r="11" spans="1:256" s="10" customFormat="1" ht="30" x14ac:dyDescent="0.2">
      <c r="A11" s="48">
        <v>1</v>
      </c>
      <c r="B11" s="16" t="s">
        <v>40</v>
      </c>
      <c r="C11" s="218" t="s">
        <v>41</v>
      </c>
      <c r="D11" s="17"/>
    </row>
    <row r="12" spans="1:256" s="10" customFormat="1" ht="30" x14ac:dyDescent="0.2">
      <c r="A12" s="48">
        <v>2</v>
      </c>
      <c r="B12" s="16" t="s">
        <v>42</v>
      </c>
      <c r="C12" s="218" t="s">
        <v>43</v>
      </c>
      <c r="D12" s="18"/>
    </row>
    <row r="13" spans="1:256" s="10" customFormat="1" x14ac:dyDescent="0.2">
      <c r="A13" s="48">
        <v>3</v>
      </c>
      <c r="B13" s="16" t="s">
        <v>44</v>
      </c>
      <c r="C13" s="218" t="s">
        <v>45</v>
      </c>
      <c r="D13" s="19"/>
    </row>
    <row r="14" spans="1:256" s="10" customFormat="1" ht="30" x14ac:dyDescent="0.2">
      <c r="A14" s="48">
        <v>4</v>
      </c>
      <c r="B14" s="16" t="s">
        <v>46</v>
      </c>
      <c r="C14" s="218" t="s">
        <v>47</v>
      </c>
      <c r="D14" s="18"/>
    </row>
    <row r="15" spans="1:256" s="10" customFormat="1" x14ac:dyDescent="0.2">
      <c r="A15" s="48">
        <v>5</v>
      </c>
      <c r="B15" s="16" t="s">
        <v>48</v>
      </c>
      <c r="C15" s="219" t="s">
        <v>49</v>
      </c>
      <c r="D15" s="220">
        <f>MAX(D11+D13,0)</f>
        <v>0</v>
      </c>
    </row>
    <row r="16" spans="1:256" s="10" customFormat="1" x14ac:dyDescent="0.2">
      <c r="A16" s="48">
        <v>6</v>
      </c>
      <c r="B16" s="16" t="s">
        <v>50</v>
      </c>
      <c r="C16" s="219" t="s">
        <v>49</v>
      </c>
      <c r="D16" s="220">
        <f>MAX(D12+D14,0)</f>
        <v>0</v>
      </c>
    </row>
    <row r="17" spans="1:4" s="10" customFormat="1" x14ac:dyDescent="0.2">
      <c r="A17" s="48">
        <v>7</v>
      </c>
      <c r="B17" s="16" t="s">
        <v>51</v>
      </c>
      <c r="C17" s="219" t="s">
        <v>49</v>
      </c>
      <c r="D17" s="221">
        <f>IF(ISERROR(ROUND(D12/D11,4)),0,ROUND(D12/D11,4))</f>
        <v>0</v>
      </c>
    </row>
    <row r="18" spans="1:4" s="10" customFormat="1" x14ac:dyDescent="0.2">
      <c r="A18" s="48">
        <v>8</v>
      </c>
      <c r="B18" s="16" t="s">
        <v>52</v>
      </c>
      <c r="C18" s="219" t="s">
        <v>49</v>
      </c>
      <c r="D18" s="221">
        <f>IF(ISERROR(ROUND(D16/D15,4)),0,ROUND(D16/D15,4))</f>
        <v>0</v>
      </c>
    </row>
    <row r="19" spans="1:4" s="10" customFormat="1" ht="31.5" x14ac:dyDescent="0.25">
      <c r="A19" s="48">
        <v>9</v>
      </c>
      <c r="B19" s="20" t="s">
        <v>53</v>
      </c>
      <c r="C19" s="222" t="s">
        <v>54</v>
      </c>
      <c r="D19" s="21"/>
    </row>
    <row r="20" spans="1:4" s="10" customFormat="1" ht="15.75" x14ac:dyDescent="0.25">
      <c r="A20" s="48">
        <v>10</v>
      </c>
      <c r="B20" s="20" t="s">
        <v>55</v>
      </c>
      <c r="C20" s="219" t="s">
        <v>49</v>
      </c>
      <c r="D20" s="223">
        <f>IF(OR(D19="",D19=0),D18,MIN(D18,D19))</f>
        <v>0</v>
      </c>
    </row>
    <row r="21" spans="1:4" s="10" customFormat="1" ht="91.5" x14ac:dyDescent="0.2">
      <c r="A21" s="48">
        <v>11</v>
      </c>
      <c r="B21" s="139" t="s">
        <v>56</v>
      </c>
      <c r="C21" s="222" t="s">
        <v>57</v>
      </c>
      <c r="D21" s="224"/>
    </row>
    <row r="22" spans="1:4" s="10" customFormat="1" ht="91.5" x14ac:dyDescent="0.2">
      <c r="A22" s="48">
        <v>12</v>
      </c>
      <c r="B22" s="139" t="s">
        <v>58</v>
      </c>
      <c r="C22" s="222" t="s">
        <v>59</v>
      </c>
      <c r="D22" s="224"/>
    </row>
    <row r="23" spans="1:4" s="10" customFormat="1" ht="91.5" x14ac:dyDescent="0.2">
      <c r="A23" s="48">
        <v>13</v>
      </c>
      <c r="B23" s="139" t="s">
        <v>60</v>
      </c>
      <c r="C23" s="222" t="s">
        <v>61</v>
      </c>
      <c r="D23" s="224"/>
    </row>
    <row r="24" spans="1:4" s="10" customFormat="1" ht="91.5" x14ac:dyDescent="0.2">
      <c r="A24" s="48">
        <v>14</v>
      </c>
      <c r="B24" s="139" t="s">
        <v>62</v>
      </c>
      <c r="C24" s="222" t="s">
        <v>63</v>
      </c>
      <c r="D24" s="224"/>
    </row>
    <row r="25" spans="1:4" s="10" customFormat="1" ht="30" x14ac:dyDescent="0.2">
      <c r="A25" s="48">
        <v>15</v>
      </c>
      <c r="B25" s="114" t="s">
        <v>64</v>
      </c>
      <c r="C25" s="218" t="s">
        <v>65</v>
      </c>
      <c r="D25" s="225"/>
    </row>
    <row r="26" spans="1:4" s="10" customFormat="1" ht="30" x14ac:dyDescent="0.2">
      <c r="A26" s="48">
        <v>16</v>
      </c>
      <c r="B26" s="114" t="s">
        <v>66</v>
      </c>
      <c r="C26" s="218" t="s">
        <v>67</v>
      </c>
      <c r="D26" s="225"/>
    </row>
    <row r="27" spans="1:4" s="10" customFormat="1" ht="30" x14ac:dyDescent="0.2">
      <c r="A27" s="48">
        <v>17</v>
      </c>
      <c r="B27" s="114" t="s">
        <v>68</v>
      </c>
      <c r="C27" s="218" t="s">
        <v>69</v>
      </c>
      <c r="D27" s="225"/>
    </row>
    <row r="28" spans="1:4" s="10" customFormat="1" ht="30" x14ac:dyDescent="0.2">
      <c r="A28" s="48">
        <v>18</v>
      </c>
      <c r="B28" s="114" t="s">
        <v>70</v>
      </c>
      <c r="C28" s="218" t="s">
        <v>71</v>
      </c>
      <c r="D28" s="225"/>
    </row>
    <row r="29" spans="1:4" s="10" customFormat="1" x14ac:dyDescent="0.2">
      <c r="A29" s="48">
        <v>19</v>
      </c>
      <c r="B29" s="16" t="s">
        <v>72</v>
      </c>
      <c r="C29" s="226" t="s">
        <v>49</v>
      </c>
      <c r="D29" s="227">
        <f>SUM(ROUND(D25*D21*0.2*D17,0)+ROUND(D26*D22*0.2*D17,0)+ROUND(D27*D23*0.2*D17,0)+ROUND(D28*D24*0.2*D17,0))</f>
        <v>0</v>
      </c>
    </row>
    <row r="30" spans="1:4" s="10" customFormat="1" x14ac:dyDescent="0.2">
      <c r="A30" s="48">
        <v>20</v>
      </c>
      <c r="B30" s="16" t="s">
        <v>73</v>
      </c>
      <c r="C30" s="226" t="s">
        <v>49</v>
      </c>
      <c r="D30" s="227">
        <f>SUM(ROUND(D25*D21*0.2*D18,0)+ROUND(D26*D22*0.2*D18,0)+ROUND(D27*D23*0.2*D18,0)+ROUND(D28*D24*0.2*D18,0))</f>
        <v>0</v>
      </c>
    </row>
    <row r="31" spans="1:4" s="10" customFormat="1" ht="15.75" x14ac:dyDescent="0.25">
      <c r="A31" s="48">
        <v>21</v>
      </c>
      <c r="B31" s="16" t="s">
        <v>74</v>
      </c>
      <c r="C31" s="226" t="s">
        <v>49</v>
      </c>
      <c r="D31" s="228">
        <f>IFERROR(D30-D29,"")</f>
        <v>0</v>
      </c>
    </row>
    <row r="32" spans="1:4" s="10" customFormat="1" x14ac:dyDescent="0.2">
      <c r="A32" s="48">
        <v>22</v>
      </c>
      <c r="B32" s="16" t="s">
        <v>75</v>
      </c>
      <c r="C32" s="226" t="s">
        <v>49</v>
      </c>
      <c r="D32" s="229">
        <f>IF(MIN(D17,D19)&lt;0.55,0,SUM(ROUND(D21*D25*0.65*(MIN(D17,D19)-0.55),0)+ROUND(D22*D26*0.65*(MIN(D17,D19)-0.55),0),0)+ROUND(D23*D27*0.65*(MIN(D17,D19)-0.55),0)+ROUND(D24*D28*0.65*(MIN(D17,D19)-0.55),0))</f>
        <v>0</v>
      </c>
    </row>
    <row r="33" spans="1:4" s="10" customFormat="1" x14ac:dyDescent="0.2">
      <c r="A33" s="48">
        <v>23</v>
      </c>
      <c r="B33" s="16" t="s">
        <v>76</v>
      </c>
      <c r="C33" s="226" t="s">
        <v>49</v>
      </c>
      <c r="D33" s="227">
        <f>IF(MIN(D18,D19)&lt;0.55,0,SUM(ROUND(D21*D25*0.65*(MIN(D18,D19)-0.55),0)+ROUND(D22*D26*0.65*(MIN(D18,D19)-0.55),0),0)+ROUND(D23*D27*0.65*(MIN(D18,D19)-0.55),0)+ROUND(D24*D28*0.65*(MIN(D18,D19)-0.55),0))</f>
        <v>0</v>
      </c>
    </row>
    <row r="34" spans="1:4" s="10" customFormat="1" ht="15.75" x14ac:dyDescent="0.25">
      <c r="A34" s="48">
        <v>24</v>
      </c>
      <c r="B34" s="16" t="s">
        <v>77</v>
      </c>
      <c r="C34" s="226" t="s">
        <v>49</v>
      </c>
      <c r="D34" s="228">
        <f>D33-D32</f>
        <v>0</v>
      </c>
    </row>
    <row r="35" spans="1:4" s="10" customFormat="1" ht="15.75" x14ac:dyDescent="0.25">
      <c r="A35" s="49">
        <v>25</v>
      </c>
      <c r="B35" s="230" t="s">
        <v>78</v>
      </c>
      <c r="C35" s="231" t="s">
        <v>79</v>
      </c>
      <c r="D35" s="232">
        <f>D31+D34</f>
        <v>0</v>
      </c>
    </row>
    <row r="36" spans="1:4" s="10" customFormat="1" ht="15.75" x14ac:dyDescent="0.25">
      <c r="A36" s="235" t="s">
        <v>80</v>
      </c>
      <c r="B36" s="39"/>
      <c r="C36" s="39"/>
      <c r="D36" s="22"/>
    </row>
    <row r="37" spans="1:4" s="10" customFormat="1" x14ac:dyDescent="0.2">
      <c r="A37" s="39" t="s">
        <v>81</v>
      </c>
      <c r="B37" s="39"/>
      <c r="C37" s="39"/>
      <c r="D37" s="22"/>
    </row>
    <row r="38" spans="1:4" s="10" customFormat="1" x14ac:dyDescent="0.2">
      <c r="A38" s="39" t="s">
        <v>82</v>
      </c>
      <c r="B38" s="39"/>
      <c r="C38" s="39"/>
      <c r="D38" s="22"/>
    </row>
    <row r="39" spans="1:4" s="10" customFormat="1" x14ac:dyDescent="0.2">
      <c r="A39" s="84" t="s">
        <v>83</v>
      </c>
      <c r="B39" s="39"/>
      <c r="C39" s="39"/>
      <c r="D39" s="13"/>
    </row>
  </sheetData>
  <conditionalFormatting sqref="D17:D18">
    <cfRule type="cellIs" dxfId="0" priority="1" stopIfTrue="1" operator="greaterThan">
      <formula>1</formula>
    </cfRule>
  </conditionalFormatting>
  <pageMargins left="0.7" right="0.7" top="0.75" bottom="0.75" header="0.3" footer="0.3"/>
  <pageSetup scale="38"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28"/>
  <sheetViews>
    <sheetView showGridLines="0" zoomScaleNormal="100" workbookViewId="0"/>
  </sheetViews>
  <sheetFormatPr defaultColWidth="0" defaultRowHeight="15" x14ac:dyDescent="0.2"/>
  <cols>
    <col min="1" max="1" width="33.88671875" style="10" customWidth="1"/>
    <col min="2" max="3" width="57.109375" style="10" customWidth="1"/>
    <col min="4" max="4" width="24.6640625" style="10" customWidth="1"/>
    <col min="5" max="5" width="9.6640625" style="10" customWidth="1"/>
    <col min="6" max="255" width="8.88671875" style="10" customWidth="1"/>
    <col min="256" max="256" width="0" style="10" hidden="1" customWidth="1"/>
    <col min="257" max="16384" width="0.109375" style="10" hidden="1"/>
  </cols>
  <sheetData>
    <row r="1" spans="1:4" s="23" customFormat="1" ht="18" x14ac:dyDescent="0.25">
      <c r="A1" s="212" t="s">
        <v>84</v>
      </c>
      <c r="B1" s="9"/>
      <c r="C1" s="9"/>
      <c r="D1" s="9"/>
    </row>
    <row r="2" spans="1:4" s="23" customFormat="1" x14ac:dyDescent="0.2">
      <c r="A2" s="59" t="s">
        <v>85</v>
      </c>
      <c r="B2" s="35"/>
      <c r="C2" s="35"/>
      <c r="D2" s="35"/>
    </row>
    <row r="3" spans="1:4" s="23" customFormat="1" x14ac:dyDescent="0.2">
      <c r="A3" s="36" t="s">
        <v>86</v>
      </c>
      <c r="B3" s="12"/>
      <c r="C3" s="12"/>
      <c r="D3" s="12"/>
    </row>
    <row r="4" spans="1:4" s="23" customFormat="1" x14ac:dyDescent="0.2">
      <c r="A4" s="96" t="s">
        <v>87</v>
      </c>
      <c r="B4" s="12"/>
      <c r="C4" s="12"/>
      <c r="D4" s="12"/>
    </row>
    <row r="5" spans="1:4" s="23" customFormat="1" ht="15.75" x14ac:dyDescent="0.25">
      <c r="A5" s="14" t="s">
        <v>30</v>
      </c>
      <c r="B5" s="80" t="s">
        <v>31</v>
      </c>
      <c r="C5" s="79"/>
      <c r="D5" s="8"/>
    </row>
    <row r="6" spans="1:4" ht="15.75" x14ac:dyDescent="0.25">
      <c r="A6" s="14" t="s">
        <v>32</v>
      </c>
      <c r="B6" s="80" t="s">
        <v>88</v>
      </c>
      <c r="C6" s="79"/>
      <c r="D6" s="60"/>
    </row>
    <row r="7" spans="1:4" ht="15.75" x14ac:dyDescent="0.25">
      <c r="A7" s="25" t="s">
        <v>89</v>
      </c>
      <c r="B7" s="26"/>
      <c r="C7" s="26"/>
      <c r="D7" s="26"/>
    </row>
    <row r="8" spans="1:4" ht="31.5" x14ac:dyDescent="0.25">
      <c r="A8" s="50" t="s">
        <v>36</v>
      </c>
      <c r="B8" s="203" t="s">
        <v>90</v>
      </c>
      <c r="C8" s="54" t="s">
        <v>38</v>
      </c>
      <c r="D8" s="53" t="s">
        <v>39</v>
      </c>
    </row>
    <row r="9" spans="1:4" ht="30" x14ac:dyDescent="0.2">
      <c r="A9" s="48">
        <v>1</v>
      </c>
      <c r="B9" s="37" t="s">
        <v>91</v>
      </c>
      <c r="C9" s="210" t="s">
        <v>92</v>
      </c>
      <c r="D9" s="27"/>
    </row>
    <row r="10" spans="1:4" ht="30" x14ac:dyDescent="0.2">
      <c r="A10" s="48">
        <v>2</v>
      </c>
      <c r="B10" s="63" t="s">
        <v>93</v>
      </c>
      <c r="C10" s="210" t="s">
        <v>94</v>
      </c>
      <c r="D10" s="27"/>
    </row>
    <row r="11" spans="1:4" ht="30" x14ac:dyDescent="0.2">
      <c r="A11" s="48">
        <v>3</v>
      </c>
      <c r="B11" s="63" t="s">
        <v>95</v>
      </c>
      <c r="C11" s="64" t="s">
        <v>96</v>
      </c>
      <c r="D11" s="27"/>
    </row>
    <row r="12" spans="1:4" ht="45" x14ac:dyDescent="0.2">
      <c r="A12" s="48">
        <v>4</v>
      </c>
      <c r="B12" s="63" t="s">
        <v>97</v>
      </c>
      <c r="C12" s="64" t="s">
        <v>98</v>
      </c>
      <c r="D12" s="27"/>
    </row>
    <row r="13" spans="1:4" ht="30" x14ac:dyDescent="0.2">
      <c r="A13" s="48">
        <v>5</v>
      </c>
      <c r="B13" s="37" t="s">
        <v>99</v>
      </c>
      <c r="C13" s="55" t="s">
        <v>100</v>
      </c>
      <c r="D13" s="28"/>
    </row>
    <row r="14" spans="1:4" ht="30" x14ac:dyDescent="0.2">
      <c r="A14" s="48">
        <v>6</v>
      </c>
      <c r="B14" s="37" t="s">
        <v>101</v>
      </c>
      <c r="C14" s="55" t="s">
        <v>102</v>
      </c>
      <c r="D14" s="28"/>
    </row>
    <row r="15" spans="1:4" ht="30" x14ac:dyDescent="0.2">
      <c r="A15" s="48">
        <v>7</v>
      </c>
      <c r="B15" s="37" t="s">
        <v>103</v>
      </c>
      <c r="C15" s="52" t="s">
        <v>49</v>
      </c>
      <c r="D15" s="211">
        <f>ROUND(D10*D11,0)</f>
        <v>0</v>
      </c>
    </row>
    <row r="16" spans="1:4" x14ac:dyDescent="0.2">
      <c r="A16" s="48">
        <v>8</v>
      </c>
      <c r="B16" s="37" t="s">
        <v>104</v>
      </c>
      <c r="C16" s="52" t="s">
        <v>49</v>
      </c>
      <c r="D16" s="211">
        <f>ROUND(D9*D11,0)</f>
        <v>0</v>
      </c>
    </row>
    <row r="17" spans="1:4" x14ac:dyDescent="0.2">
      <c r="A17" s="48">
        <v>9</v>
      </c>
      <c r="B17" s="37" t="s">
        <v>105</v>
      </c>
      <c r="C17" s="52" t="s">
        <v>49</v>
      </c>
      <c r="D17" s="211">
        <f>D15-D16</f>
        <v>0</v>
      </c>
    </row>
    <row r="18" spans="1:4" ht="30" x14ac:dyDescent="0.2">
      <c r="A18" s="48">
        <v>10</v>
      </c>
      <c r="B18" s="37" t="s">
        <v>106</v>
      </c>
      <c r="C18" s="52" t="s">
        <v>49</v>
      </c>
      <c r="D18" s="211">
        <f>ROUND(D10*D12*D13*0.2,0)</f>
        <v>0</v>
      </c>
    </row>
    <row r="19" spans="1:4" ht="30" x14ac:dyDescent="0.2">
      <c r="A19" s="48">
        <v>11</v>
      </c>
      <c r="B19" s="37" t="s">
        <v>107</v>
      </c>
      <c r="C19" s="52" t="s">
        <v>49</v>
      </c>
      <c r="D19" s="211">
        <f>ROUND(D9*D12*D13*0.2,0)</f>
        <v>0</v>
      </c>
    </row>
    <row r="20" spans="1:4" x14ac:dyDescent="0.2">
      <c r="A20" s="48">
        <v>12</v>
      </c>
      <c r="B20" s="37" t="s">
        <v>108</v>
      </c>
      <c r="C20" s="52" t="s">
        <v>49</v>
      </c>
      <c r="D20" s="211">
        <f>D18-D19</f>
        <v>0</v>
      </c>
    </row>
    <row r="21" spans="1:4" ht="30" x14ac:dyDescent="0.2">
      <c r="A21" s="48">
        <v>13</v>
      </c>
      <c r="B21" s="37" t="s">
        <v>109</v>
      </c>
      <c r="C21" s="52" t="s">
        <v>49</v>
      </c>
      <c r="D21" s="211">
        <f>ROUND(D10*D12*D14*0.65,0)</f>
        <v>0</v>
      </c>
    </row>
    <row r="22" spans="1:4" ht="30" x14ac:dyDescent="0.2">
      <c r="A22" s="48">
        <v>14</v>
      </c>
      <c r="B22" s="37" t="s">
        <v>110</v>
      </c>
      <c r="C22" s="52" t="s">
        <v>49</v>
      </c>
      <c r="D22" s="211">
        <f>ROUND(D9*D12*D14*0.65,0)</f>
        <v>0</v>
      </c>
    </row>
    <row r="23" spans="1:4" ht="15.75" thickBot="1" x14ac:dyDescent="0.25">
      <c r="A23" s="48">
        <v>15</v>
      </c>
      <c r="B23" s="37" t="s">
        <v>111</v>
      </c>
      <c r="C23" s="52" t="s">
        <v>49</v>
      </c>
      <c r="D23" s="211">
        <f>D21-D22</f>
        <v>0</v>
      </c>
    </row>
    <row r="24" spans="1:4" ht="16.5" thickBot="1" x14ac:dyDescent="0.3">
      <c r="A24" s="48">
        <v>16</v>
      </c>
      <c r="B24" s="37" t="s">
        <v>112</v>
      </c>
      <c r="C24" s="62" t="s">
        <v>49</v>
      </c>
      <c r="D24" s="61">
        <f>D17+D20+D23</f>
        <v>0</v>
      </c>
    </row>
    <row r="25" spans="1:4" ht="15.75" x14ac:dyDescent="0.25">
      <c r="A25" s="29" t="s">
        <v>80</v>
      </c>
      <c r="B25" s="8"/>
      <c r="C25" s="8"/>
      <c r="D25" s="8"/>
    </row>
    <row r="26" spans="1:4" x14ac:dyDescent="0.2">
      <c r="A26" s="8" t="s">
        <v>81</v>
      </c>
      <c r="B26" s="8"/>
      <c r="C26" s="8"/>
      <c r="D26" s="8"/>
    </row>
    <row r="27" spans="1:4" x14ac:dyDescent="0.2">
      <c r="A27" s="8" t="s">
        <v>82</v>
      </c>
      <c r="B27" s="8"/>
      <c r="C27" s="8"/>
      <c r="D27" s="8"/>
    </row>
    <row r="28" spans="1:4" x14ac:dyDescent="0.2">
      <c r="A28" s="65" t="s">
        <v>83</v>
      </c>
      <c r="B28" s="8"/>
      <c r="C28" s="8"/>
      <c r="D28" s="8"/>
    </row>
  </sheetData>
  <pageMargins left="1" right="1" top="0.5" bottom="0.5" header="0.3" footer="0.3"/>
  <pageSetup scale="68"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29"/>
  <sheetViews>
    <sheetView showGridLines="0" zoomScaleNormal="100" workbookViewId="0"/>
  </sheetViews>
  <sheetFormatPr defaultColWidth="0" defaultRowHeight="15" x14ac:dyDescent="0.2"/>
  <cols>
    <col min="1" max="1" width="33.6640625" style="10" customWidth="1"/>
    <col min="2" max="2" width="36.6640625" style="10" customWidth="1"/>
    <col min="3" max="3" width="57.109375" style="10" customWidth="1"/>
    <col min="4" max="6" width="10.44140625" style="10" customWidth="1"/>
    <col min="7" max="7" width="10.5546875" style="10" customWidth="1"/>
    <col min="8" max="8" width="10.109375" style="10" customWidth="1"/>
    <col min="9" max="10" width="9.109375" style="10" customWidth="1"/>
    <col min="11" max="11" width="0" style="10" hidden="1" customWidth="1"/>
    <col min="12" max="16384" width="7.109375" style="10" hidden="1"/>
  </cols>
  <sheetData>
    <row r="1" spans="1:8" ht="18" x14ac:dyDescent="0.25">
      <c r="A1" s="212" t="s">
        <v>7</v>
      </c>
      <c r="B1" s="9"/>
      <c r="C1" s="9"/>
      <c r="D1" s="2"/>
      <c r="E1" s="9"/>
      <c r="F1" s="9"/>
      <c r="G1" s="9"/>
      <c r="H1" s="9"/>
    </row>
    <row r="2" spans="1:8" s="23" customFormat="1" ht="15.75" x14ac:dyDescent="0.25">
      <c r="A2" s="30" t="s">
        <v>113</v>
      </c>
      <c r="B2" s="31"/>
      <c r="C2" s="31"/>
      <c r="D2" s="31"/>
      <c r="E2" s="31"/>
      <c r="F2" s="31"/>
      <c r="G2" s="31"/>
      <c r="H2" s="31"/>
    </row>
    <row r="3" spans="1:8" s="23" customFormat="1" x14ac:dyDescent="0.2">
      <c r="A3" s="60" t="s">
        <v>114</v>
      </c>
      <c r="B3" s="43"/>
      <c r="C3" s="43"/>
      <c r="D3" s="43"/>
      <c r="E3" s="43"/>
      <c r="F3" s="43"/>
      <c r="G3" s="43"/>
      <c r="H3" s="43"/>
    </row>
    <row r="4" spans="1:8" s="23" customFormat="1" x14ac:dyDescent="0.2">
      <c r="A4" s="60" t="s">
        <v>115</v>
      </c>
      <c r="B4" s="8"/>
      <c r="C4" s="8"/>
      <c r="D4" s="8"/>
      <c r="E4" s="8"/>
      <c r="F4" s="8"/>
      <c r="G4" s="8"/>
      <c r="H4" s="8"/>
    </row>
    <row r="5" spans="1:8" x14ac:dyDescent="0.2">
      <c r="A5" s="60" t="s">
        <v>116</v>
      </c>
      <c r="B5" s="31"/>
      <c r="C5" s="31"/>
      <c r="D5" s="31"/>
      <c r="E5" s="31"/>
      <c r="F5" s="31"/>
      <c r="G5" s="31"/>
      <c r="H5" s="31"/>
    </row>
    <row r="6" spans="1:8" x14ac:dyDescent="0.2">
      <c r="A6" s="60" t="s">
        <v>117</v>
      </c>
      <c r="B6" s="8"/>
      <c r="C6" s="8"/>
      <c r="D6" s="8"/>
      <c r="E6" s="8"/>
      <c r="F6" s="8"/>
      <c r="G6" s="8"/>
      <c r="H6" s="85"/>
    </row>
    <row r="7" spans="1:8" ht="15.75" x14ac:dyDescent="0.25">
      <c r="A7" s="81" t="s">
        <v>10</v>
      </c>
      <c r="B7" s="81"/>
      <c r="C7" s="81"/>
      <c r="D7" s="32"/>
      <c r="E7" s="14"/>
      <c r="F7" s="14"/>
      <c r="G7" s="14"/>
      <c r="H7" s="14"/>
    </row>
    <row r="8" spans="1:8" ht="15.75" x14ac:dyDescent="0.25">
      <c r="A8" s="97" t="s">
        <v>118</v>
      </c>
      <c r="B8" s="81"/>
      <c r="C8" s="81"/>
      <c r="D8" s="32"/>
      <c r="E8" s="14"/>
      <c r="F8" s="14"/>
      <c r="G8" s="14"/>
      <c r="H8" s="14"/>
    </row>
    <row r="9" spans="1:8" ht="15.75" x14ac:dyDescent="0.25">
      <c r="A9" s="14" t="s">
        <v>30</v>
      </c>
      <c r="B9" s="70" t="s">
        <v>31</v>
      </c>
      <c r="C9"/>
      <c r="D9" s="23"/>
      <c r="E9" s="23"/>
      <c r="F9" s="33"/>
      <c r="G9" s="14"/>
      <c r="H9" s="33"/>
    </row>
    <row r="10" spans="1:8" ht="15.75" x14ac:dyDescent="0.25">
      <c r="A10" s="14" t="s">
        <v>119</v>
      </c>
      <c r="B10" s="69" t="s">
        <v>88</v>
      </c>
      <c r="C10" s="92"/>
      <c r="D10" s="60"/>
      <c r="E10" s="23"/>
      <c r="F10" s="33"/>
      <c r="H10" s="33"/>
    </row>
    <row r="11" spans="1:8" ht="15.75" x14ac:dyDescent="0.25">
      <c r="A11" s="33" t="s">
        <v>120</v>
      </c>
      <c r="B11" s="8"/>
      <c r="C11" s="8"/>
      <c r="D11" s="8"/>
      <c r="E11" s="8"/>
      <c r="F11" s="8"/>
      <c r="G11" s="8"/>
      <c r="H11" s="8"/>
    </row>
    <row r="12" spans="1:8" ht="31.5" x14ac:dyDescent="0.25">
      <c r="A12" s="50" t="s">
        <v>36</v>
      </c>
      <c r="B12" s="203" t="s">
        <v>121</v>
      </c>
      <c r="C12" s="56" t="s">
        <v>38</v>
      </c>
      <c r="D12" s="56" t="s">
        <v>122</v>
      </c>
      <c r="E12" s="57" t="s">
        <v>123</v>
      </c>
      <c r="F12" s="58" t="s">
        <v>124</v>
      </c>
      <c r="G12" s="58" t="s">
        <v>125</v>
      </c>
      <c r="H12" s="236" t="s">
        <v>126</v>
      </c>
    </row>
    <row r="13" spans="1:8" ht="30.75" x14ac:dyDescent="0.2">
      <c r="A13" s="48">
        <v>1</v>
      </c>
      <c r="B13" s="20" t="s">
        <v>127</v>
      </c>
      <c r="C13" s="237" t="s">
        <v>128</v>
      </c>
      <c r="D13" s="40"/>
      <c r="E13" s="42"/>
      <c r="F13" s="42"/>
      <c r="G13" s="41"/>
      <c r="H13" s="238"/>
    </row>
    <row r="14" spans="1:8" ht="60.75" x14ac:dyDescent="0.2">
      <c r="A14" s="48">
        <v>2</v>
      </c>
      <c r="B14" s="137" t="s">
        <v>129</v>
      </c>
      <c r="C14" s="239" t="s">
        <v>130</v>
      </c>
      <c r="D14" s="204"/>
      <c r="E14" s="204"/>
      <c r="F14" s="204"/>
      <c r="G14" s="204"/>
      <c r="H14" s="240"/>
    </row>
    <row r="15" spans="1:8" ht="30" x14ac:dyDescent="0.2">
      <c r="A15" s="48">
        <v>3</v>
      </c>
      <c r="B15" s="20" t="s">
        <v>131</v>
      </c>
      <c r="C15" s="237" t="s">
        <v>132</v>
      </c>
      <c r="D15" s="205"/>
      <c r="E15" s="205"/>
      <c r="F15" s="205"/>
      <c r="G15" s="205"/>
      <c r="H15" s="241"/>
    </row>
    <row r="16" spans="1:8" ht="30" x14ac:dyDescent="0.2">
      <c r="A16" s="48">
        <v>4</v>
      </c>
      <c r="B16" s="20" t="s">
        <v>133</v>
      </c>
      <c r="C16" s="116" t="s">
        <v>134</v>
      </c>
      <c r="D16" s="206">
        <v>36000</v>
      </c>
      <c r="E16" s="206">
        <v>50400</v>
      </c>
      <c r="F16" s="206">
        <v>54000</v>
      </c>
      <c r="G16" s="206">
        <v>54000</v>
      </c>
      <c r="H16" s="242">
        <v>64800</v>
      </c>
    </row>
    <row r="17" spans="1:8" ht="45" x14ac:dyDescent="0.2">
      <c r="A17" s="48">
        <v>5</v>
      </c>
      <c r="B17" s="20" t="s">
        <v>135</v>
      </c>
      <c r="C17" s="237" t="s">
        <v>136</v>
      </c>
      <c r="D17" s="207"/>
      <c r="E17" s="207"/>
      <c r="F17" s="207"/>
      <c r="G17" s="207"/>
      <c r="H17" s="243"/>
    </row>
    <row r="18" spans="1:8" x14ac:dyDescent="0.2">
      <c r="A18" s="48">
        <v>6</v>
      </c>
      <c r="B18" s="137" t="s">
        <v>137</v>
      </c>
      <c r="C18" s="244" t="s">
        <v>138</v>
      </c>
      <c r="D18" s="208">
        <f>ROUND(D17/D16,4)</f>
        <v>0</v>
      </c>
      <c r="E18" s="208">
        <f>ROUND(E17/E16,4)</f>
        <v>0</v>
      </c>
      <c r="F18" s="208">
        <f>ROUND(F17/F16,4)</f>
        <v>0</v>
      </c>
      <c r="G18" s="208">
        <f>ROUND(G17/G16,4)</f>
        <v>0</v>
      </c>
      <c r="H18" s="245">
        <f>ROUND(H17/H16,4)</f>
        <v>0</v>
      </c>
    </row>
    <row r="19" spans="1:8" x14ac:dyDescent="0.2">
      <c r="A19" s="48">
        <v>7</v>
      </c>
      <c r="B19" s="137" t="s">
        <v>139</v>
      </c>
      <c r="C19" s="244" t="s">
        <v>138</v>
      </c>
      <c r="D19" s="246">
        <f>ROUND(D14*D15,0)</f>
        <v>0</v>
      </c>
      <c r="E19" s="246">
        <f>ROUND(E14*E15,0)</f>
        <v>0</v>
      </c>
      <c r="F19" s="246">
        <f>ROUND(F14*F15,0)</f>
        <v>0</v>
      </c>
      <c r="G19" s="246">
        <f>ROUND(G14*G15,0)</f>
        <v>0</v>
      </c>
      <c r="H19" s="247">
        <f>ROUND(H14*H15,0)</f>
        <v>0</v>
      </c>
    </row>
    <row r="20" spans="1:8" x14ac:dyDescent="0.2">
      <c r="A20" s="48">
        <v>8</v>
      </c>
      <c r="B20" s="137" t="s">
        <v>140</v>
      </c>
      <c r="C20" s="244" t="s">
        <v>138</v>
      </c>
      <c r="D20" s="248">
        <f>ROUND(D19*D18,0)</f>
        <v>0</v>
      </c>
      <c r="E20" s="248">
        <f>ROUND(E19*E18,0)</f>
        <v>0</v>
      </c>
      <c r="F20" s="248">
        <f>ROUND(F19*F18,0)</f>
        <v>0</v>
      </c>
      <c r="G20" s="248">
        <f>ROUND(G19*G18,0)</f>
        <v>0</v>
      </c>
      <c r="H20" s="249">
        <f>ROUND(H19*H18,0)</f>
        <v>0</v>
      </c>
    </row>
    <row r="21" spans="1:8" ht="15.75" x14ac:dyDescent="0.25">
      <c r="A21" s="48">
        <v>9</v>
      </c>
      <c r="B21" s="137" t="s">
        <v>141</v>
      </c>
      <c r="C21" s="244" t="s">
        <v>138</v>
      </c>
      <c r="D21" s="250" t="s">
        <v>142</v>
      </c>
      <c r="E21" s="250" t="s">
        <v>142</v>
      </c>
      <c r="F21" s="250" t="s">
        <v>142</v>
      </c>
      <c r="G21" s="250" t="s">
        <v>142</v>
      </c>
      <c r="H21" s="251">
        <f>D20+E20+F20+G20+H20</f>
        <v>0</v>
      </c>
    </row>
    <row r="22" spans="1:8" ht="30" x14ac:dyDescent="0.2">
      <c r="A22" s="48">
        <v>10</v>
      </c>
      <c r="B22" s="20" t="s">
        <v>143</v>
      </c>
      <c r="C22" s="237" t="s">
        <v>144</v>
      </c>
      <c r="D22" s="209">
        <v>180</v>
      </c>
      <c r="E22" s="137">
        <v>180</v>
      </c>
      <c r="F22" s="137">
        <v>180</v>
      </c>
      <c r="G22" s="137">
        <v>180</v>
      </c>
      <c r="H22" s="252">
        <v>180</v>
      </c>
    </row>
    <row r="23" spans="1:8" ht="60" x14ac:dyDescent="0.2">
      <c r="A23" s="48">
        <v>11</v>
      </c>
      <c r="B23" s="20" t="s">
        <v>145</v>
      </c>
      <c r="C23" s="237" t="s">
        <v>146</v>
      </c>
      <c r="D23" s="253"/>
      <c r="E23" s="253"/>
      <c r="F23" s="253"/>
      <c r="G23" s="253"/>
      <c r="H23" s="254"/>
    </row>
    <row r="24" spans="1:8" x14ac:dyDescent="0.2">
      <c r="A24" s="48">
        <v>12</v>
      </c>
      <c r="B24" s="20" t="s">
        <v>147</v>
      </c>
      <c r="C24" s="244" t="s">
        <v>148</v>
      </c>
      <c r="D24" s="248">
        <f>ROUND(0.0056*D14*D15*D23,0)</f>
        <v>0</v>
      </c>
      <c r="E24" s="248">
        <f>ROUND(0.0056*E14*E15*E23,0)</f>
        <v>0</v>
      </c>
      <c r="F24" s="248">
        <f>ROUND(0.0056*F14*F15*F23,0)</f>
        <v>0</v>
      </c>
      <c r="G24" s="248">
        <f>ROUND(0.0056*G14*G15*G23,0)</f>
        <v>0</v>
      </c>
      <c r="H24" s="249">
        <f>ROUND(0.0056*H14*H15*H23,0)</f>
        <v>0</v>
      </c>
    </row>
    <row r="25" spans="1:8" ht="15.75" x14ac:dyDescent="0.25">
      <c r="A25" s="49">
        <v>13</v>
      </c>
      <c r="B25" s="34" t="s">
        <v>149</v>
      </c>
      <c r="C25" s="255" t="s">
        <v>148</v>
      </c>
      <c r="D25" s="256" t="s">
        <v>142</v>
      </c>
      <c r="E25" s="256" t="s">
        <v>142</v>
      </c>
      <c r="F25" s="256" t="s">
        <v>142</v>
      </c>
      <c r="G25" s="256" t="s">
        <v>142</v>
      </c>
      <c r="H25" s="257">
        <f>D24+E24+F24+G24+H24</f>
        <v>0</v>
      </c>
    </row>
    <row r="26" spans="1:8" ht="15.75" x14ac:dyDescent="0.25">
      <c r="A26" s="29" t="s">
        <v>80</v>
      </c>
      <c r="B26" s="8"/>
      <c r="C26" s="8"/>
      <c r="D26" s="8"/>
      <c r="E26" s="8"/>
      <c r="F26" s="8"/>
      <c r="G26" s="8"/>
      <c r="H26" s="8"/>
    </row>
    <row r="27" spans="1:8" x14ac:dyDescent="0.2">
      <c r="A27" s="8" t="s">
        <v>81</v>
      </c>
      <c r="B27" s="8"/>
      <c r="C27" s="8"/>
      <c r="D27" s="8"/>
      <c r="E27" s="8"/>
      <c r="F27" s="8"/>
      <c r="G27" s="8"/>
      <c r="H27" s="8"/>
    </row>
    <row r="28" spans="1:8" x14ac:dyDescent="0.2">
      <c r="A28" s="8" t="s">
        <v>82</v>
      </c>
      <c r="B28" s="8"/>
      <c r="C28" s="8"/>
      <c r="D28" s="8"/>
      <c r="E28" s="8"/>
      <c r="F28" s="8"/>
      <c r="G28" s="8"/>
      <c r="H28" s="8"/>
    </row>
    <row r="29" spans="1:8" x14ac:dyDescent="0.2">
      <c r="A29" s="65" t="s">
        <v>150</v>
      </c>
      <c r="B29" s="8"/>
      <c r="C29" s="8"/>
      <c r="D29" s="8"/>
      <c r="E29" s="8"/>
      <c r="F29" s="8"/>
      <c r="G29" s="8"/>
      <c r="H29" s="8"/>
    </row>
  </sheetData>
  <hyperlinks>
    <hyperlink ref="A7" r:id="rId1" tooltip="Audit Resources-State Compliance Webpage" xr:uid="{321BC539-8903-4A16-AFDA-3C0B36BB36A4}"/>
  </hyperlinks>
  <pageMargins left="0.8" right="0.8" top="0.5" bottom="0.35" header="0.3" footer="0.3"/>
  <pageSetup scale="58" orientation="landscape"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73356-A9B1-4FDC-8472-A12393A70E22}">
  <dimension ref="A1:I29"/>
  <sheetViews>
    <sheetView showGridLines="0" workbookViewId="0"/>
  </sheetViews>
  <sheetFormatPr defaultColWidth="9.109375" defaultRowHeight="15" x14ac:dyDescent="0.2"/>
  <cols>
    <col min="1" max="1" width="36.109375" customWidth="1"/>
    <col min="2" max="2" width="39.88671875" customWidth="1"/>
    <col min="3" max="3" width="64.44140625" customWidth="1"/>
    <col min="4" max="6" width="11.109375" customWidth="1"/>
    <col min="7" max="8" width="11.44140625" customWidth="1"/>
  </cols>
  <sheetData>
    <row r="1" spans="1:9" s="10" customFormat="1" ht="18" x14ac:dyDescent="0.25">
      <c r="A1" s="213" t="s">
        <v>151</v>
      </c>
      <c r="B1" s="75"/>
      <c r="C1" s="75"/>
      <c r="D1" s="67"/>
      <c r="E1" s="66"/>
      <c r="F1" s="66"/>
      <c r="G1" s="66"/>
      <c r="H1" s="66"/>
      <c r="I1" s="8"/>
    </row>
    <row r="2" spans="1:9" s="23" customFormat="1" ht="15.75" x14ac:dyDescent="0.25">
      <c r="A2" s="76" t="s">
        <v>152</v>
      </c>
      <c r="B2" s="77"/>
      <c r="C2" s="77"/>
      <c r="D2" s="31"/>
      <c r="E2" s="31"/>
      <c r="F2" s="31"/>
      <c r="G2" s="31"/>
      <c r="H2" s="31"/>
      <c r="I2" s="68"/>
    </row>
    <row r="3" spans="1:9" s="23" customFormat="1" x14ac:dyDescent="0.2">
      <c r="A3" s="71" t="s">
        <v>153</v>
      </c>
      <c r="B3" s="71"/>
      <c r="C3" s="71"/>
      <c r="D3" s="8"/>
      <c r="E3" s="8"/>
      <c r="F3" s="8"/>
      <c r="G3" s="8"/>
      <c r="H3" s="8"/>
      <c r="I3" s="68"/>
    </row>
    <row r="4" spans="1:9" s="10" customFormat="1" x14ac:dyDescent="0.2">
      <c r="A4" s="71" t="s">
        <v>154</v>
      </c>
      <c r="B4" s="77"/>
      <c r="C4" s="77"/>
      <c r="D4" s="31"/>
      <c r="E4" s="31"/>
      <c r="F4" s="31"/>
      <c r="G4" s="31"/>
      <c r="H4" s="31"/>
      <c r="I4" s="8"/>
    </row>
    <row r="5" spans="1:9" s="10" customFormat="1" x14ac:dyDescent="0.2">
      <c r="A5" s="71" t="s">
        <v>155</v>
      </c>
      <c r="B5" s="71"/>
      <c r="C5" s="71"/>
      <c r="D5" s="8"/>
      <c r="E5" s="8"/>
      <c r="F5" s="8"/>
      <c r="G5" s="8"/>
      <c r="H5" s="8"/>
      <c r="I5" s="8"/>
    </row>
    <row r="6" spans="1:9" s="83" customFormat="1" ht="15.75" x14ac:dyDescent="0.2">
      <c r="A6" s="90" t="s">
        <v>10</v>
      </c>
      <c r="B6" s="90"/>
      <c r="C6" s="90"/>
      <c r="D6" s="81"/>
      <c r="E6" s="82"/>
      <c r="F6" s="82"/>
      <c r="G6" s="82"/>
      <c r="H6" s="82"/>
      <c r="I6" s="43"/>
    </row>
    <row r="7" spans="1:9" s="83" customFormat="1" ht="15.75" x14ac:dyDescent="0.2">
      <c r="A7" s="95" t="s">
        <v>156</v>
      </c>
      <c r="B7" s="90"/>
      <c r="C7" s="90"/>
      <c r="D7" s="81"/>
      <c r="E7" s="82"/>
      <c r="F7" s="82"/>
      <c r="G7" s="82"/>
      <c r="H7" s="82"/>
      <c r="I7" s="43"/>
    </row>
    <row r="8" spans="1:9" s="10" customFormat="1" ht="15.75" x14ac:dyDescent="0.25">
      <c r="A8" s="14" t="s">
        <v>30</v>
      </c>
      <c r="B8" s="70" t="s">
        <v>31</v>
      </c>
      <c r="C8"/>
      <c r="D8" s="23"/>
      <c r="E8" s="23"/>
      <c r="F8" s="33"/>
      <c r="G8" s="14"/>
      <c r="H8" s="33"/>
      <c r="I8" s="8"/>
    </row>
    <row r="9" spans="1:9" s="10" customFormat="1" ht="15.75" x14ac:dyDescent="0.25">
      <c r="A9" s="14" t="s">
        <v>119</v>
      </c>
      <c r="B9" s="69" t="s">
        <v>88</v>
      </c>
      <c r="C9" s="93"/>
      <c r="D9" s="60"/>
      <c r="E9" s="23"/>
      <c r="F9" s="33"/>
      <c r="G9" s="14"/>
      <c r="H9" s="33"/>
      <c r="I9" s="8"/>
    </row>
    <row r="10" spans="1:9" s="10" customFormat="1" ht="15.75" x14ac:dyDescent="0.25">
      <c r="A10" s="72" t="s">
        <v>157</v>
      </c>
      <c r="B10" s="69" t="s">
        <v>158</v>
      </c>
      <c r="C10" s="93"/>
      <c r="D10" s="79"/>
      <c r="E10" s="23"/>
      <c r="F10" s="33"/>
      <c r="H10" s="33"/>
      <c r="I10" s="8"/>
    </row>
    <row r="11" spans="1:9" s="10" customFormat="1" ht="15.75" x14ac:dyDescent="0.25">
      <c r="A11" s="71" t="s">
        <v>159</v>
      </c>
      <c r="B11" s="8"/>
      <c r="C11" s="8"/>
      <c r="D11" s="8"/>
      <c r="E11" s="8"/>
      <c r="F11" s="8"/>
      <c r="G11" s="8"/>
      <c r="H11" s="8"/>
      <c r="I11" s="8"/>
    </row>
    <row r="12" spans="1:9" s="10" customFormat="1" ht="31.5" x14ac:dyDescent="0.25">
      <c r="A12" s="194" t="s">
        <v>36</v>
      </c>
      <c r="B12" s="195" t="s">
        <v>121</v>
      </c>
      <c r="C12" s="196" t="s">
        <v>38</v>
      </c>
      <c r="D12" s="196" t="s">
        <v>122</v>
      </c>
      <c r="E12" s="197" t="s">
        <v>123</v>
      </c>
      <c r="F12" s="197" t="s">
        <v>124</v>
      </c>
      <c r="G12" s="197" t="s">
        <v>125</v>
      </c>
      <c r="H12" s="198" t="s">
        <v>126</v>
      </c>
      <c r="I12" s="8"/>
    </row>
    <row r="13" spans="1:9" s="10" customFormat="1" ht="15.75" x14ac:dyDescent="0.25">
      <c r="A13" s="166">
        <v>1</v>
      </c>
      <c r="B13" s="167" t="s">
        <v>127</v>
      </c>
      <c r="C13" s="165" t="s">
        <v>160</v>
      </c>
      <c r="D13" s="168"/>
      <c r="E13" s="169"/>
      <c r="F13" s="169"/>
      <c r="G13" s="74"/>
      <c r="H13" s="170"/>
      <c r="I13" s="8"/>
    </row>
    <row r="14" spans="1:9" s="10" customFormat="1" ht="30" x14ac:dyDescent="0.2">
      <c r="A14" s="166">
        <v>2</v>
      </c>
      <c r="B14" s="164" t="s">
        <v>143</v>
      </c>
      <c r="C14" s="165" t="s">
        <v>161</v>
      </c>
      <c r="D14" s="171">
        <v>175</v>
      </c>
      <c r="E14" s="171">
        <v>175</v>
      </c>
      <c r="F14" s="171">
        <v>175</v>
      </c>
      <c r="G14" s="171">
        <v>175</v>
      </c>
      <c r="H14" s="172">
        <v>175</v>
      </c>
      <c r="I14" s="8"/>
    </row>
    <row r="15" spans="1:9" s="10" customFormat="1" ht="30" x14ac:dyDescent="0.2">
      <c r="A15" s="166">
        <v>3</v>
      </c>
      <c r="B15" s="164" t="s">
        <v>145</v>
      </c>
      <c r="C15" s="165" t="s">
        <v>162</v>
      </c>
      <c r="D15" s="173"/>
      <c r="E15" s="173"/>
      <c r="F15" s="173"/>
      <c r="G15" s="173"/>
      <c r="H15" s="174"/>
      <c r="I15" s="8"/>
    </row>
    <row r="16" spans="1:9" s="10" customFormat="1" x14ac:dyDescent="0.2">
      <c r="A16" s="166">
        <v>4</v>
      </c>
      <c r="B16" s="164" t="s">
        <v>163</v>
      </c>
      <c r="C16" s="199" t="s">
        <v>138</v>
      </c>
      <c r="D16" s="175">
        <f>MIN(ROUND((D14-D15)/D14,6),1)</f>
        <v>1</v>
      </c>
      <c r="E16" s="175">
        <f>MIN(ROUND((E14-E15)/E14,6),1)</f>
        <v>1</v>
      </c>
      <c r="F16" s="175">
        <f>MIN(ROUND((F14-F15)/F14,6),1)</f>
        <v>1</v>
      </c>
      <c r="G16" s="175">
        <f>MIN(ROUND((G14-G15)/G14,6),1)</f>
        <v>1</v>
      </c>
      <c r="H16" s="176">
        <f>MIN(ROUND((H14-H15)/H14,6),1)</f>
        <v>1</v>
      </c>
      <c r="I16" s="8"/>
    </row>
    <row r="17" spans="1:9" s="10" customFormat="1" ht="30" x14ac:dyDescent="0.2">
      <c r="A17" s="166">
        <v>5</v>
      </c>
      <c r="B17" s="164" t="s">
        <v>129</v>
      </c>
      <c r="C17" s="165" t="s">
        <v>164</v>
      </c>
      <c r="D17" s="177"/>
      <c r="E17" s="177"/>
      <c r="F17" s="177"/>
      <c r="G17" s="177"/>
      <c r="H17" s="178"/>
      <c r="I17" s="8"/>
    </row>
    <row r="18" spans="1:9" s="10" customFormat="1" x14ac:dyDescent="0.2">
      <c r="A18" s="166">
        <v>6</v>
      </c>
      <c r="B18" s="164" t="s">
        <v>165</v>
      </c>
      <c r="C18" s="199" t="s">
        <v>138</v>
      </c>
      <c r="D18" s="179">
        <f>ROUND(D17*D16,2)</f>
        <v>0</v>
      </c>
      <c r="E18" s="179">
        <f>ROUND(E17*E16,2)</f>
        <v>0</v>
      </c>
      <c r="F18" s="179">
        <f>ROUND(F17*F16,2)</f>
        <v>0</v>
      </c>
      <c r="G18" s="179">
        <f>ROUND(G17*G16,2)</f>
        <v>0</v>
      </c>
      <c r="H18" s="180">
        <f>ROUND(H17*H16,2)</f>
        <v>0</v>
      </c>
      <c r="I18" s="8"/>
    </row>
    <row r="19" spans="1:9" s="10" customFormat="1" ht="30" x14ac:dyDescent="0.2">
      <c r="A19" s="166">
        <v>7</v>
      </c>
      <c r="B19" s="164" t="s">
        <v>131</v>
      </c>
      <c r="C19" s="165" t="s">
        <v>132</v>
      </c>
      <c r="D19" s="181"/>
      <c r="E19" s="181"/>
      <c r="F19" s="181"/>
      <c r="G19" s="181"/>
      <c r="H19" s="182"/>
      <c r="I19" s="8"/>
    </row>
    <row r="20" spans="1:9" s="10" customFormat="1" ht="30" x14ac:dyDescent="0.2">
      <c r="A20" s="166">
        <v>8</v>
      </c>
      <c r="B20" s="164" t="s">
        <v>133</v>
      </c>
      <c r="C20" s="165" t="s">
        <v>166</v>
      </c>
      <c r="D20" s="183">
        <v>36000</v>
      </c>
      <c r="E20" s="183">
        <v>50400</v>
      </c>
      <c r="F20" s="183">
        <v>54000</v>
      </c>
      <c r="G20" s="183">
        <v>54000</v>
      </c>
      <c r="H20" s="184">
        <v>64800</v>
      </c>
      <c r="I20" s="8"/>
    </row>
    <row r="21" spans="1:9" s="10" customFormat="1" ht="45" x14ac:dyDescent="0.2">
      <c r="A21" s="166">
        <v>9</v>
      </c>
      <c r="B21" s="164" t="s">
        <v>135</v>
      </c>
      <c r="C21" s="165" t="s">
        <v>136</v>
      </c>
      <c r="D21" s="173"/>
      <c r="E21" s="173"/>
      <c r="F21" s="173"/>
      <c r="G21" s="173"/>
      <c r="H21" s="174"/>
      <c r="I21" s="8"/>
    </row>
    <row r="22" spans="1:9" s="10" customFormat="1" x14ac:dyDescent="0.2">
      <c r="A22" s="166">
        <v>10</v>
      </c>
      <c r="B22" s="164" t="s">
        <v>137</v>
      </c>
      <c r="C22" s="199" t="s">
        <v>138</v>
      </c>
      <c r="D22" s="185">
        <f>ROUND(D21/D20,4)</f>
        <v>0</v>
      </c>
      <c r="E22" s="185">
        <f>ROUND(E21/E20,4)</f>
        <v>0</v>
      </c>
      <c r="F22" s="185">
        <f>ROUND(F21/F20,4)</f>
        <v>0</v>
      </c>
      <c r="G22" s="185">
        <f>ROUND(G21/G20,4)</f>
        <v>0</v>
      </c>
      <c r="H22" s="186">
        <f>ROUND(H21/H20,4)</f>
        <v>0</v>
      </c>
      <c r="I22" s="8"/>
    </row>
    <row r="23" spans="1:9" s="10" customFormat="1" x14ac:dyDescent="0.2">
      <c r="A23" s="166">
        <v>11</v>
      </c>
      <c r="B23" s="164" t="s">
        <v>139</v>
      </c>
      <c r="C23" s="199" t="s">
        <v>138</v>
      </c>
      <c r="D23" s="187">
        <f>ROUND(D18*D19,0)</f>
        <v>0</v>
      </c>
      <c r="E23" s="187">
        <f>ROUND(E18*E19,0)</f>
        <v>0</v>
      </c>
      <c r="F23" s="187">
        <f>ROUND(F18*F19,0)</f>
        <v>0</v>
      </c>
      <c r="G23" s="187">
        <f>ROUND(G18*G19,0)</f>
        <v>0</v>
      </c>
      <c r="H23" s="188">
        <f>ROUND(H18*H19,0)</f>
        <v>0</v>
      </c>
      <c r="I23" s="8"/>
    </row>
    <row r="24" spans="1:9" s="10" customFormat="1" x14ac:dyDescent="0.2">
      <c r="A24" s="166">
        <v>12</v>
      </c>
      <c r="B24" s="164" t="s">
        <v>140</v>
      </c>
      <c r="C24" s="199" t="s">
        <v>138</v>
      </c>
      <c r="D24" s="189">
        <f>ROUND(D23*D22,0)</f>
        <v>0</v>
      </c>
      <c r="E24" s="189">
        <f>ROUND(E23*E22,0)</f>
        <v>0</v>
      </c>
      <c r="F24" s="189">
        <f>ROUND(F23*F22,0)</f>
        <v>0</v>
      </c>
      <c r="G24" s="189">
        <f>ROUND(G23*G22,0)</f>
        <v>0</v>
      </c>
      <c r="H24" s="190">
        <f>ROUND(H23*H22,0)</f>
        <v>0</v>
      </c>
      <c r="I24" s="8"/>
    </row>
    <row r="25" spans="1:9" s="10" customFormat="1" ht="15.75" x14ac:dyDescent="0.25">
      <c r="A25" s="191">
        <v>13</v>
      </c>
      <c r="B25" s="73" t="s">
        <v>141</v>
      </c>
      <c r="C25" s="200" t="s">
        <v>138</v>
      </c>
      <c r="D25" s="192" t="s">
        <v>142</v>
      </c>
      <c r="E25" s="192" t="s">
        <v>142</v>
      </c>
      <c r="F25" s="192" t="s">
        <v>142</v>
      </c>
      <c r="G25" s="192" t="s">
        <v>142</v>
      </c>
      <c r="H25" s="193">
        <f>D24+E24+F24+G24+H24</f>
        <v>0</v>
      </c>
      <c r="I25" s="8"/>
    </row>
    <row r="26" spans="1:9" s="10" customFormat="1" ht="15.75" x14ac:dyDescent="0.25">
      <c r="A26" s="29" t="s">
        <v>80</v>
      </c>
      <c r="B26" s="8"/>
      <c r="C26" s="8"/>
      <c r="D26" s="8"/>
      <c r="E26" s="8"/>
      <c r="F26" s="8"/>
      <c r="G26" s="8"/>
      <c r="H26" s="8"/>
      <c r="I26" s="8"/>
    </row>
    <row r="27" spans="1:9" s="10" customFormat="1" x14ac:dyDescent="0.2">
      <c r="A27" s="8" t="s">
        <v>81</v>
      </c>
      <c r="B27" s="8"/>
      <c r="C27" s="8"/>
      <c r="D27" s="8"/>
      <c r="E27" s="8"/>
      <c r="F27" s="8"/>
      <c r="G27" s="8"/>
      <c r="H27" s="8"/>
      <c r="I27" s="8"/>
    </row>
    <row r="28" spans="1:9" s="10" customFormat="1" x14ac:dyDescent="0.2">
      <c r="A28" s="8" t="s">
        <v>82</v>
      </c>
      <c r="B28" s="8"/>
      <c r="C28" s="8"/>
      <c r="D28" s="8"/>
      <c r="E28" s="8"/>
      <c r="F28" s="8"/>
      <c r="G28" s="8"/>
      <c r="H28" s="8"/>
      <c r="I28" s="8"/>
    </row>
    <row r="29" spans="1:9" s="10" customFormat="1" x14ac:dyDescent="0.2">
      <c r="A29" s="78" t="s">
        <v>150</v>
      </c>
      <c r="B29" s="8"/>
      <c r="C29" s="8"/>
      <c r="D29" s="8"/>
      <c r="E29" s="8"/>
      <c r="F29" s="8"/>
      <c r="G29" s="8"/>
      <c r="H29" s="8"/>
      <c r="I29" s="8"/>
    </row>
  </sheetData>
  <hyperlinks>
    <hyperlink ref="A6" r:id="rId1" display="http://www.cde.ca.gov/fg/au/ag/statecomp.asp " xr:uid="{6A79D29D-78DF-4417-A4FF-FA792275249C}"/>
    <hyperlink ref="A6:B6" r:id="rId2" tooltip="Link to the Derived Value of ADA by Grade Span." display="http://www.cde.ca.gov/fg/au/ag/statecomp.asp" xr:uid="{6FDEB73F-5582-4D00-A984-8958374F8E0A}"/>
  </hyperlinks>
  <pageMargins left="0.7" right="0.7" top="0.75" bottom="0.75" header="0.3" footer="0.3"/>
  <pageSetup orientation="landscape"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12098-0A5C-4C88-B691-00403D9A29D2}">
  <dimension ref="A1:Q25"/>
  <sheetViews>
    <sheetView showGridLines="0" zoomScaleNormal="100" workbookViewId="0"/>
  </sheetViews>
  <sheetFormatPr defaultRowHeight="15" x14ac:dyDescent="0.2"/>
  <cols>
    <col min="1" max="1" width="16.88671875" customWidth="1"/>
    <col min="2" max="2" width="65.109375" customWidth="1"/>
    <col min="3" max="3" width="52.109375" customWidth="1"/>
    <col min="4" max="4" width="39.6640625" customWidth="1"/>
    <col min="5" max="5" width="6.88671875" customWidth="1"/>
    <col min="6" max="7" width="7" customWidth="1"/>
    <col min="8" max="8" width="5.6640625" customWidth="1"/>
    <col min="9" max="9" width="6.88671875" customWidth="1"/>
    <col min="10" max="10" width="6.44140625" customWidth="1"/>
    <col min="11" max="11" width="6.88671875" customWidth="1"/>
    <col min="12" max="12" width="5.88671875" customWidth="1"/>
    <col min="13" max="13" width="11.6640625" customWidth="1"/>
    <col min="14" max="14" width="11.44140625" customWidth="1"/>
    <col min="15" max="15" width="15.33203125" customWidth="1"/>
    <col min="16" max="16" width="40.6640625" customWidth="1"/>
  </cols>
  <sheetData>
    <row r="1" spans="1:17" ht="18" x14ac:dyDescent="0.2">
      <c r="A1" s="214" t="s">
        <v>167</v>
      </c>
    </row>
    <row r="2" spans="1:17" s="10" customFormat="1" x14ac:dyDescent="0.2">
      <c r="A2" s="10" t="s">
        <v>168</v>
      </c>
      <c r="B2" s="31"/>
      <c r="C2" s="31"/>
      <c r="E2" s="31"/>
      <c r="F2" s="31"/>
      <c r="G2" s="31"/>
      <c r="H2" s="31"/>
      <c r="I2" s="31"/>
      <c r="J2" s="8"/>
    </row>
    <row r="3" spans="1:17" s="10" customFormat="1" x14ac:dyDescent="0.2">
      <c r="A3" t="s">
        <v>229</v>
      </c>
      <c r="B3" s="31"/>
      <c r="C3" s="31"/>
      <c r="E3" s="31"/>
      <c r="F3" s="31"/>
      <c r="G3" s="31"/>
      <c r="H3" s="31"/>
      <c r="I3" s="31"/>
      <c r="J3" s="8"/>
    </row>
    <row r="4" spans="1:17" s="10" customFormat="1" x14ac:dyDescent="0.2">
      <c r="A4" s="10" t="s">
        <v>169</v>
      </c>
      <c r="B4" s="31"/>
      <c r="C4" s="31"/>
      <c r="E4" s="31"/>
      <c r="F4" s="31"/>
      <c r="G4" s="31"/>
      <c r="H4" s="31"/>
      <c r="I4" s="31"/>
      <c r="J4" s="8"/>
    </row>
    <row r="5" spans="1:17" x14ac:dyDescent="0.2">
      <c r="A5" s="104" t="s">
        <v>16</v>
      </c>
      <c r="B5" s="101"/>
      <c r="C5" s="101"/>
      <c r="D5" s="10"/>
      <c r="E5" s="101"/>
      <c r="F5" s="101"/>
      <c r="G5" s="101"/>
      <c r="H5" s="101"/>
      <c r="I5" s="101"/>
      <c r="J5" s="101"/>
      <c r="K5" s="101"/>
      <c r="L5" s="101"/>
      <c r="M5" s="101"/>
    </row>
    <row r="6" spans="1:17" s="10" customFormat="1" x14ac:dyDescent="0.2">
      <c r="A6" s="8" t="s">
        <v>170</v>
      </c>
      <c r="P6" s="105"/>
    </row>
    <row r="7" spans="1:17" x14ac:dyDescent="0.2">
      <c r="A7" s="106" t="s">
        <v>171</v>
      </c>
    </row>
    <row r="8" spans="1:17" s="10" customFormat="1" ht="15.75" x14ac:dyDescent="0.25">
      <c r="A8" s="44" t="s">
        <v>30</v>
      </c>
      <c r="B8" s="107" t="s">
        <v>31</v>
      </c>
    </row>
    <row r="9" spans="1:17" s="10" customFormat="1" ht="15.75" x14ac:dyDescent="0.25">
      <c r="A9" s="44" t="s">
        <v>172</v>
      </c>
      <c r="B9" s="107" t="s">
        <v>33</v>
      </c>
    </row>
    <row r="10" spans="1:17" s="10" customFormat="1" ht="15.75" x14ac:dyDescent="0.25">
      <c r="A10" s="44" t="s">
        <v>173</v>
      </c>
      <c r="B10" s="107" t="s">
        <v>158</v>
      </c>
      <c r="C10" s="108"/>
      <c r="E10" s="108"/>
      <c r="F10" s="109"/>
      <c r="G10" s="110"/>
      <c r="H10" s="109"/>
      <c r="I10" s="110"/>
      <c r="J10" s="111"/>
      <c r="K10" s="109"/>
      <c r="L10" s="112"/>
      <c r="M10" s="112"/>
      <c r="N10" s="112"/>
      <c r="O10" s="112"/>
      <c r="P10" s="105"/>
      <c r="Q10" s="113"/>
    </row>
    <row r="11" spans="1:17" s="10" customFormat="1" ht="15.75" x14ac:dyDescent="0.25">
      <c r="A11" s="71" t="s">
        <v>174</v>
      </c>
      <c r="B11" s="8"/>
      <c r="C11" s="8"/>
      <c r="D11" s="8"/>
      <c r="E11" s="8"/>
      <c r="F11" s="8"/>
      <c r="G11" s="8"/>
      <c r="H11" s="8"/>
      <c r="I11" s="8"/>
    </row>
    <row r="12" spans="1:17" s="153" customFormat="1" ht="15.75" x14ac:dyDescent="0.25">
      <c r="A12" s="149" t="s">
        <v>241</v>
      </c>
      <c r="B12" s="150"/>
      <c r="C12" s="151"/>
      <c r="D12" s="152"/>
    </row>
    <row r="13" spans="1:17" ht="15.75" x14ac:dyDescent="0.25">
      <c r="A13" s="156" t="s">
        <v>175</v>
      </c>
      <c r="B13" s="157" t="s">
        <v>176</v>
      </c>
      <c r="C13" s="157" t="s">
        <v>177</v>
      </c>
      <c r="D13" s="158" t="s">
        <v>39</v>
      </c>
    </row>
    <row r="14" spans="1:17" ht="30" x14ac:dyDescent="0.2">
      <c r="A14" s="138">
        <v>1</v>
      </c>
      <c r="B14" s="139" t="s">
        <v>178</v>
      </c>
      <c r="C14" s="115" t="s">
        <v>179</v>
      </c>
      <c r="D14" s="159"/>
    </row>
    <row r="15" spans="1:17" x14ac:dyDescent="0.2">
      <c r="A15" s="138">
        <v>2</v>
      </c>
      <c r="B15" s="139" t="s">
        <v>180</v>
      </c>
      <c r="C15" s="115" t="s">
        <v>181</v>
      </c>
      <c r="D15" s="141"/>
    </row>
    <row r="16" spans="1:17" x14ac:dyDescent="0.2">
      <c r="A16" s="138">
        <v>3</v>
      </c>
      <c r="B16" s="139" t="s">
        <v>182</v>
      </c>
      <c r="C16" s="115" t="s">
        <v>183</v>
      </c>
      <c r="D16" s="160" t="str">
        <f>(IF(D15=0,"N/A",ROUND(D14/D15,3)))</f>
        <v>N/A</v>
      </c>
    </row>
    <row r="17" spans="1:16" x14ac:dyDescent="0.2">
      <c r="A17" s="138">
        <v>4</v>
      </c>
      <c r="B17" s="139" t="s">
        <v>184</v>
      </c>
      <c r="C17" s="115" t="s">
        <v>183</v>
      </c>
      <c r="D17" s="142" t="str">
        <f>IF(D16="N/A","N/A", MROUND(D16,0.5))</f>
        <v>N/A</v>
      </c>
    </row>
    <row r="18" spans="1:16" ht="30" x14ac:dyDescent="0.2">
      <c r="A18" s="138">
        <v>5</v>
      </c>
      <c r="B18" s="139" t="s">
        <v>188</v>
      </c>
      <c r="C18" s="115" t="s">
        <v>186</v>
      </c>
      <c r="D18" s="161" t="str" cm="1">
        <f t="array" ref="D18">_xlfn.IFS(D17="N/A","N/A",D17&gt;24,"Proceed to below Penalty Calculation",D17&lt;=24,"No Penalty")</f>
        <v>N/A</v>
      </c>
    </row>
    <row r="19" spans="1:16" ht="30" x14ac:dyDescent="0.2">
      <c r="A19" s="138">
        <v>6</v>
      </c>
      <c r="B19" s="139" t="s">
        <v>187</v>
      </c>
      <c r="C19" s="115" t="s">
        <v>244</v>
      </c>
      <c r="D19" s="141"/>
    </row>
    <row r="20" spans="1:16" ht="30" x14ac:dyDescent="0.2">
      <c r="A20" s="138">
        <v>7</v>
      </c>
      <c r="B20" s="139" t="s">
        <v>188</v>
      </c>
      <c r="C20" s="116" t="s">
        <v>189</v>
      </c>
      <c r="D20" s="162"/>
    </row>
    <row r="21" spans="1:16" ht="30.75" x14ac:dyDescent="0.25">
      <c r="A21" s="146">
        <v>8</v>
      </c>
      <c r="B21" s="147" t="s">
        <v>190</v>
      </c>
      <c r="C21" s="117" t="s">
        <v>191</v>
      </c>
      <c r="D21" s="163">
        <f>D19*D20</f>
        <v>0</v>
      </c>
      <c r="E21" s="10"/>
      <c r="F21" s="10"/>
      <c r="G21" s="10"/>
      <c r="H21" s="10"/>
      <c r="I21" s="10"/>
      <c r="J21" s="10"/>
      <c r="K21" s="10"/>
      <c r="L21" s="10"/>
      <c r="M21" s="10"/>
      <c r="N21" s="10"/>
      <c r="O21" s="10"/>
      <c r="P21" s="10"/>
    </row>
    <row r="22" spans="1:16" ht="15.75" x14ac:dyDescent="0.25">
      <c r="A22" s="118" t="s">
        <v>80</v>
      </c>
      <c r="N22" s="119"/>
    </row>
    <row r="23" spans="1:16" ht="15.75" x14ac:dyDescent="0.25">
      <c r="A23" s="120" t="s">
        <v>81</v>
      </c>
      <c r="C23" s="121"/>
    </row>
    <row r="24" spans="1:16" x14ac:dyDescent="0.2">
      <c r="A24" s="120" t="s">
        <v>82</v>
      </c>
    </row>
    <row r="25" spans="1:16" x14ac:dyDescent="0.2">
      <c r="A25" s="122" t="s">
        <v>243</v>
      </c>
      <c r="J25" s="123"/>
    </row>
  </sheetData>
  <hyperlinks>
    <hyperlink ref="A5" r:id="rId1" tooltip="Principal Apportionment Funding Rates web page" xr:uid="{CDFC441A-A278-4072-B0F0-1D1EF2BCD508}"/>
  </hyperlinks>
  <pageMargins left="0.7" right="0.7" top="0.75" bottom="0.75" header="0.3" footer="0.3"/>
  <pageSetup orientation="portrait"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3B3FE-4400-410B-B5A6-4A513AC4B9E6}">
  <dimension ref="A1:Q28"/>
  <sheetViews>
    <sheetView showGridLines="0" zoomScaleNormal="100" workbookViewId="0"/>
  </sheetViews>
  <sheetFormatPr defaultRowHeight="15" x14ac:dyDescent="0.2"/>
  <cols>
    <col min="1" max="1" width="20.88671875" customWidth="1"/>
    <col min="2" max="2" width="39.5546875" customWidth="1"/>
    <col min="3" max="3" width="49.44140625" customWidth="1"/>
    <col min="4" max="4" width="39.5546875" customWidth="1"/>
  </cols>
  <sheetData>
    <row r="1" spans="1:17" ht="18" x14ac:dyDescent="0.2">
      <c r="A1" s="215" t="s">
        <v>238</v>
      </c>
    </row>
    <row r="2" spans="1:17" x14ac:dyDescent="0.2">
      <c r="A2" s="10" t="s">
        <v>192</v>
      </c>
    </row>
    <row r="3" spans="1:17" s="10" customFormat="1" x14ac:dyDescent="0.2">
      <c r="A3" t="s">
        <v>193</v>
      </c>
      <c r="B3" s="31"/>
      <c r="C3" s="31"/>
      <c r="E3" s="31"/>
      <c r="F3" s="31"/>
      <c r="G3" s="31"/>
      <c r="H3" s="31"/>
      <c r="I3" s="31"/>
      <c r="J3" s="8"/>
    </row>
    <row r="4" spans="1:17" s="10" customFormat="1" x14ac:dyDescent="0.2">
      <c r="A4" s="10" t="s">
        <v>194</v>
      </c>
      <c r="C4" s="31"/>
      <c r="D4" s="31"/>
      <c r="E4" s="31"/>
      <c r="F4" s="31"/>
      <c r="G4" s="31"/>
      <c r="H4" s="31"/>
      <c r="I4" s="31"/>
      <c r="J4" s="8"/>
    </row>
    <row r="5" spans="1:17" x14ac:dyDescent="0.2">
      <c r="A5" s="104" t="s">
        <v>16</v>
      </c>
      <c r="B5" s="87"/>
      <c r="C5" s="101"/>
      <c r="D5" s="101"/>
      <c r="E5" s="101"/>
      <c r="F5" s="101"/>
      <c r="G5" s="101"/>
      <c r="H5" s="101"/>
      <c r="I5" s="101"/>
      <c r="J5" s="101"/>
      <c r="K5" s="101"/>
      <c r="L5" s="101"/>
      <c r="M5" s="101"/>
    </row>
    <row r="6" spans="1:17" s="10" customFormat="1" x14ac:dyDescent="0.2">
      <c r="A6" s="8" t="s">
        <v>195</v>
      </c>
      <c r="C6" s="31"/>
      <c r="D6" s="31"/>
      <c r="E6" s="31"/>
      <c r="F6" s="31"/>
      <c r="G6" s="31"/>
      <c r="H6" s="31"/>
      <c r="I6" s="31"/>
      <c r="J6" s="8"/>
    </row>
    <row r="7" spans="1:17" s="10" customFormat="1" ht="15.75" x14ac:dyDescent="0.25">
      <c r="A7" s="44" t="s">
        <v>30</v>
      </c>
      <c r="B7" s="124" t="s">
        <v>31</v>
      </c>
    </row>
    <row r="8" spans="1:17" s="10" customFormat="1" ht="15.75" x14ac:dyDescent="0.25">
      <c r="A8" s="44" t="s">
        <v>172</v>
      </c>
      <c r="B8" s="124" t="s">
        <v>33</v>
      </c>
    </row>
    <row r="9" spans="1:17" s="10" customFormat="1" ht="15.75" x14ac:dyDescent="0.25">
      <c r="A9" s="72" t="s">
        <v>173</v>
      </c>
      <c r="B9" s="124" t="s">
        <v>158</v>
      </c>
      <c r="C9" s="108"/>
      <c r="E9" s="108"/>
      <c r="F9" s="109"/>
      <c r="G9" s="110"/>
      <c r="H9" s="109"/>
      <c r="I9" s="110"/>
      <c r="J9" s="111"/>
      <c r="K9" s="109"/>
      <c r="L9" s="112"/>
      <c r="M9" s="112"/>
      <c r="N9" s="112"/>
      <c r="O9" s="112"/>
      <c r="P9" s="105"/>
      <c r="Q9" s="113"/>
    </row>
    <row r="10" spans="1:17" s="10" customFormat="1" ht="15.75" x14ac:dyDescent="0.25">
      <c r="A10" s="71" t="s">
        <v>196</v>
      </c>
      <c r="B10" s="8"/>
      <c r="C10" s="8"/>
      <c r="D10" s="8"/>
      <c r="E10" s="8"/>
      <c r="F10" s="8"/>
      <c r="G10" s="8"/>
      <c r="H10" s="8"/>
      <c r="I10" s="8"/>
    </row>
    <row r="11" spans="1:17" ht="15.75" x14ac:dyDescent="0.25">
      <c r="A11" s="126" t="s">
        <v>242</v>
      </c>
      <c r="B11" s="127"/>
      <c r="C11" s="128"/>
      <c r="D11" s="129"/>
      <c r="E11" s="130"/>
      <c r="F11" s="130"/>
      <c r="G11" s="130"/>
      <c r="H11" s="130"/>
      <c r="I11" s="130"/>
      <c r="J11" s="130"/>
      <c r="K11" s="130"/>
      <c r="L11" s="130"/>
      <c r="M11" s="130"/>
      <c r="N11" s="130"/>
      <c r="O11" s="130"/>
      <c r="P11" s="130"/>
    </row>
    <row r="12" spans="1:17" ht="31.5" x14ac:dyDescent="0.25">
      <c r="A12" s="50" t="s">
        <v>175</v>
      </c>
      <c r="B12" s="201" t="s">
        <v>197</v>
      </c>
      <c r="C12" s="201" t="s">
        <v>38</v>
      </c>
      <c r="D12" s="202" t="s">
        <v>198</v>
      </c>
      <c r="E12" s="125"/>
      <c r="F12" s="125"/>
      <c r="G12" s="125"/>
      <c r="H12" s="125"/>
      <c r="I12" s="125"/>
      <c r="J12" s="125"/>
      <c r="K12" s="125"/>
      <c r="L12" s="125"/>
      <c r="M12" s="125"/>
      <c r="N12" s="125"/>
      <c r="O12" s="125"/>
      <c r="P12" s="125"/>
    </row>
    <row r="13" spans="1:17" x14ac:dyDescent="0.2">
      <c r="A13" s="138">
        <v>1</v>
      </c>
      <c r="B13" s="139" t="s">
        <v>199</v>
      </c>
      <c r="C13" s="115" t="s">
        <v>200</v>
      </c>
      <c r="D13" s="140"/>
    </row>
    <row r="14" spans="1:17" ht="30" x14ac:dyDescent="0.2">
      <c r="A14" s="138">
        <v>2</v>
      </c>
      <c r="B14" s="139" t="s">
        <v>201</v>
      </c>
      <c r="C14" s="115" t="s">
        <v>202</v>
      </c>
      <c r="D14" s="141"/>
    </row>
    <row r="15" spans="1:17" x14ac:dyDescent="0.2">
      <c r="A15" s="138">
        <v>3</v>
      </c>
      <c r="B15" s="139" t="s">
        <v>203</v>
      </c>
      <c r="C15" s="115" t="s">
        <v>79</v>
      </c>
      <c r="D15" s="267" t="str">
        <f>IFERROR(MROUND(D13/D14, 0.5),"N/A")</f>
        <v>N/A</v>
      </c>
    </row>
    <row r="16" spans="1:17" x14ac:dyDescent="0.2">
      <c r="A16" s="138">
        <v>4</v>
      </c>
      <c r="B16" s="139" t="s">
        <v>199</v>
      </c>
      <c r="C16" s="115" t="s">
        <v>79</v>
      </c>
      <c r="D16" s="64">
        <f>D13</f>
        <v>0</v>
      </c>
    </row>
    <row r="17" spans="1:4" ht="45" x14ac:dyDescent="0.2">
      <c r="A17" s="138">
        <v>5</v>
      </c>
      <c r="B17" s="139" t="s">
        <v>185</v>
      </c>
      <c r="C17" s="116" t="s">
        <v>230</v>
      </c>
      <c r="D17" s="142" t="str" cm="1">
        <f t="array" ref="D17">_xlfn.IFS(D15="N/A","N/A",D15&gt;10,"Proceed to below Penalty Calculation",D15&lt;12,"No Penalty")</f>
        <v>N/A</v>
      </c>
    </row>
    <row r="18" spans="1:4" x14ac:dyDescent="0.2">
      <c r="A18" s="138">
        <v>6</v>
      </c>
      <c r="B18" s="139" t="s">
        <v>204</v>
      </c>
      <c r="C18" s="115" t="s">
        <v>79</v>
      </c>
      <c r="D18" s="142">
        <f>MROUND(D16/10,0.5)</f>
        <v>0</v>
      </c>
    </row>
    <row r="19" spans="1:4" x14ac:dyDescent="0.2">
      <c r="A19" s="138">
        <v>7</v>
      </c>
      <c r="B19" s="139" t="s">
        <v>201</v>
      </c>
      <c r="C19" s="115" t="s">
        <v>79</v>
      </c>
      <c r="D19" s="142">
        <f>D14</f>
        <v>0</v>
      </c>
    </row>
    <row r="20" spans="1:4" x14ac:dyDescent="0.2">
      <c r="A20" s="138">
        <v>8</v>
      </c>
      <c r="B20" s="139" t="s">
        <v>205</v>
      </c>
      <c r="C20" s="115" t="s">
        <v>79</v>
      </c>
      <c r="D20" s="142">
        <f>IF((D18&gt;=D14),(+D18-D14),(0))</f>
        <v>0</v>
      </c>
    </row>
    <row r="21" spans="1:4" ht="30" x14ac:dyDescent="0.2">
      <c r="A21" s="138">
        <v>9</v>
      </c>
      <c r="B21" s="139" t="s">
        <v>206</v>
      </c>
      <c r="C21" s="116" t="s">
        <v>207</v>
      </c>
      <c r="D21" s="143"/>
    </row>
    <row r="22" spans="1:4" x14ac:dyDescent="0.2">
      <c r="A22" s="138">
        <v>10</v>
      </c>
      <c r="B22" s="139" t="s">
        <v>208</v>
      </c>
      <c r="C22" s="115" t="s">
        <v>79</v>
      </c>
      <c r="D22" s="144">
        <f>MROUND(24*(1-D21),0.1)</f>
        <v>24</v>
      </c>
    </row>
    <row r="23" spans="1:4" ht="30" x14ac:dyDescent="0.2">
      <c r="A23" s="138">
        <v>11</v>
      </c>
      <c r="B23" s="139" t="s">
        <v>209</v>
      </c>
      <c r="C23" s="116" t="s">
        <v>210</v>
      </c>
      <c r="D23" s="145"/>
    </row>
    <row r="24" spans="1:4" ht="30.75" x14ac:dyDescent="0.25">
      <c r="A24" s="146">
        <v>12</v>
      </c>
      <c r="B24" s="147" t="s">
        <v>190</v>
      </c>
      <c r="C24" s="117" t="s">
        <v>191</v>
      </c>
      <c r="D24" s="148">
        <f>(D20*D22)*D23</f>
        <v>0</v>
      </c>
    </row>
    <row r="25" spans="1:4" ht="15.75" x14ac:dyDescent="0.25">
      <c r="A25" s="118" t="s">
        <v>80</v>
      </c>
    </row>
    <row r="26" spans="1:4" x14ac:dyDescent="0.2">
      <c r="A26" s="120" t="s">
        <v>81</v>
      </c>
    </row>
    <row r="27" spans="1:4" x14ac:dyDescent="0.2">
      <c r="A27" s="120" t="s">
        <v>82</v>
      </c>
    </row>
    <row r="28" spans="1:4" x14ac:dyDescent="0.2">
      <c r="A28" s="122" t="s">
        <v>226</v>
      </c>
    </row>
  </sheetData>
  <hyperlinks>
    <hyperlink ref="A5" r:id="rId1" tooltip="Principal Apportionment Funding Rates web page" xr:uid="{017EE0AA-F2EA-4A22-AA5B-4B54016A4AE7}"/>
  </hyperlinks>
  <pageMargins left="0.7" right="0.7" top="0.75" bottom="0.75" header="0.3" footer="0.3"/>
  <pageSetup orientation="portrait"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E42BD-7DA3-48B5-B734-8D5796F9C5EE}">
  <dimension ref="A1:P24"/>
  <sheetViews>
    <sheetView showGridLines="0" workbookViewId="0"/>
  </sheetViews>
  <sheetFormatPr defaultRowHeight="15" x14ac:dyDescent="0.2"/>
  <cols>
    <col min="1" max="1" width="19.5546875" customWidth="1"/>
    <col min="2" max="2" width="58.88671875" customWidth="1"/>
    <col min="3" max="3" width="41.109375" customWidth="1"/>
    <col min="4" max="4" width="40.6640625" customWidth="1"/>
  </cols>
  <sheetData>
    <row r="1" spans="1:16" ht="18" x14ac:dyDescent="0.2">
      <c r="A1" s="215" t="s">
        <v>227</v>
      </c>
    </row>
    <row r="2" spans="1:16" x14ac:dyDescent="0.2">
      <c r="A2" t="s">
        <v>211</v>
      </c>
      <c r="I2" s="258"/>
      <c r="J2" s="259"/>
      <c r="K2" s="259"/>
    </row>
    <row r="3" spans="1:16" x14ac:dyDescent="0.2">
      <c r="A3" t="s">
        <v>231</v>
      </c>
    </row>
    <row r="4" spans="1:16" s="10" customFormat="1" x14ac:dyDescent="0.2">
      <c r="A4" s="10" t="s">
        <v>212</v>
      </c>
      <c r="C4" s="31"/>
      <c r="D4" s="31"/>
      <c r="E4" s="31"/>
      <c r="F4" s="31"/>
      <c r="G4" s="31"/>
      <c r="H4" s="31"/>
      <c r="I4" s="8"/>
    </row>
    <row r="5" spans="1:16" x14ac:dyDescent="0.2">
      <c r="A5" s="104" t="s">
        <v>16</v>
      </c>
      <c r="B5" s="87"/>
      <c r="C5" s="101"/>
      <c r="D5" s="101"/>
      <c r="E5" s="101"/>
      <c r="F5" s="101"/>
      <c r="G5" s="101"/>
      <c r="H5" s="101"/>
      <c r="I5" s="101"/>
      <c r="J5" s="101"/>
      <c r="K5" s="101"/>
      <c r="L5" s="101"/>
    </row>
    <row r="6" spans="1:16" s="10" customFormat="1" x14ac:dyDescent="0.2">
      <c r="A6" s="8" t="s">
        <v>195</v>
      </c>
      <c r="C6" s="31"/>
      <c r="D6" s="31"/>
      <c r="E6" s="31"/>
      <c r="F6" s="31"/>
      <c r="G6" s="31"/>
      <c r="H6" s="31"/>
      <c r="I6" s="8"/>
    </row>
    <row r="7" spans="1:16" s="10" customFormat="1" ht="15.75" x14ac:dyDescent="0.25">
      <c r="A7" s="44" t="s">
        <v>30</v>
      </c>
      <c r="B7" s="124" t="s">
        <v>31</v>
      </c>
    </row>
    <row r="8" spans="1:16" s="10" customFormat="1" ht="15.75" x14ac:dyDescent="0.25">
      <c r="A8" s="44" t="s">
        <v>172</v>
      </c>
      <c r="B8" s="124" t="s">
        <v>33</v>
      </c>
    </row>
    <row r="9" spans="1:16" s="10" customFormat="1" ht="15.75" x14ac:dyDescent="0.25">
      <c r="A9" s="72" t="s">
        <v>173</v>
      </c>
      <c r="B9" s="124" t="s">
        <v>158</v>
      </c>
      <c r="C9" s="108"/>
      <c r="E9" s="109"/>
      <c r="F9" s="110"/>
      <c r="G9" s="109"/>
      <c r="H9" s="110"/>
      <c r="I9" s="111"/>
      <c r="J9" s="109"/>
      <c r="K9" s="112"/>
      <c r="L9" s="112"/>
      <c r="M9" s="112"/>
      <c r="N9" s="112"/>
      <c r="O9" s="105"/>
      <c r="P9" s="113"/>
    </row>
    <row r="10" spans="1:16" ht="15.75" x14ac:dyDescent="0.25">
      <c r="A10" s="71" t="s">
        <v>213</v>
      </c>
    </row>
    <row r="11" spans="1:16" ht="15.75" x14ac:dyDescent="0.25">
      <c r="A11" s="126" t="s">
        <v>214</v>
      </c>
      <c r="B11" s="126"/>
      <c r="C11" s="126"/>
      <c r="D11" s="126"/>
      <c r="E11" s="260"/>
      <c r="F11" s="260"/>
      <c r="G11" s="260"/>
    </row>
    <row r="12" spans="1:16" ht="36.75" customHeight="1" x14ac:dyDescent="0.25">
      <c r="A12" s="50" t="s">
        <v>175</v>
      </c>
      <c r="B12" s="201" t="s">
        <v>215</v>
      </c>
      <c r="C12" s="201" t="s">
        <v>38</v>
      </c>
      <c r="D12" s="202" t="s">
        <v>216</v>
      </c>
    </row>
    <row r="13" spans="1:16" ht="30" x14ac:dyDescent="0.2">
      <c r="A13" s="138">
        <v>1</v>
      </c>
      <c r="B13" s="261" t="s">
        <v>217</v>
      </c>
      <c r="C13" s="116" t="s">
        <v>218</v>
      </c>
      <c r="D13" s="140"/>
    </row>
    <row r="14" spans="1:16" ht="30" x14ac:dyDescent="0.2">
      <c r="A14" s="138">
        <v>2</v>
      </c>
      <c r="B14" s="139" t="s">
        <v>206</v>
      </c>
      <c r="C14" s="116" t="s">
        <v>207</v>
      </c>
      <c r="D14" s="143"/>
    </row>
    <row r="15" spans="1:16" x14ac:dyDescent="0.2">
      <c r="A15" s="138">
        <v>3</v>
      </c>
      <c r="B15" s="139" t="s">
        <v>208</v>
      </c>
      <c r="C15" s="115" t="s">
        <v>79</v>
      </c>
      <c r="D15" s="268">
        <f>IFERROR(MROUND(24*(1-D14),0.1), "N/A")</f>
        <v>24</v>
      </c>
    </row>
    <row r="16" spans="1:16" ht="30" x14ac:dyDescent="0.2">
      <c r="A16" s="138">
        <v>4</v>
      </c>
      <c r="B16" s="261" t="s">
        <v>219</v>
      </c>
      <c r="C16" s="116" t="s">
        <v>220</v>
      </c>
      <c r="D16" s="140"/>
    </row>
    <row r="17" spans="1:14" ht="30" x14ac:dyDescent="0.2">
      <c r="A17" s="138">
        <v>5</v>
      </c>
      <c r="B17" s="261" t="s">
        <v>221</v>
      </c>
      <c r="C17" s="262" t="s">
        <v>222</v>
      </c>
      <c r="D17" s="140"/>
    </row>
    <row r="18" spans="1:14" ht="30" x14ac:dyDescent="0.2">
      <c r="A18" s="138">
        <v>6</v>
      </c>
      <c r="B18" s="116" t="s">
        <v>232</v>
      </c>
      <c r="C18" s="261" t="s">
        <v>79</v>
      </c>
      <c r="D18" s="269" t="str">
        <f>IFERROR(D16/D17, "N/A")</f>
        <v>N/A</v>
      </c>
    </row>
    <row r="19" spans="1:14" ht="30" x14ac:dyDescent="0.2">
      <c r="A19" s="138">
        <v>7</v>
      </c>
      <c r="B19" s="116" t="s">
        <v>223</v>
      </c>
      <c r="C19" s="116" t="s">
        <v>224</v>
      </c>
      <c r="D19" s="145"/>
    </row>
    <row r="20" spans="1:14" ht="45.75" x14ac:dyDescent="0.25">
      <c r="A20" s="138">
        <v>8</v>
      </c>
      <c r="B20" s="265" t="s">
        <v>225</v>
      </c>
      <c r="C20" s="266" t="s">
        <v>191</v>
      </c>
      <c r="D20" s="270" t="str">
        <f>IFERROR((D13*D15*D18*D19),"N/A")</f>
        <v>N/A</v>
      </c>
    </row>
    <row r="21" spans="1:14" ht="15.75" x14ac:dyDescent="0.25">
      <c r="A21" s="118" t="s">
        <v>80</v>
      </c>
      <c r="N21" s="119"/>
    </row>
    <row r="22" spans="1:14" ht="15.75" x14ac:dyDescent="0.25">
      <c r="A22" s="120" t="s">
        <v>81</v>
      </c>
      <c r="C22" s="121"/>
    </row>
    <row r="23" spans="1:14" x14ac:dyDescent="0.2">
      <c r="A23" s="120" t="s">
        <v>82</v>
      </c>
    </row>
    <row r="24" spans="1:14" x14ac:dyDescent="0.2">
      <c r="A24" s="122" t="s">
        <v>226</v>
      </c>
      <c r="J24" s="123"/>
    </row>
  </sheetData>
  <hyperlinks>
    <hyperlink ref="A5" r:id="rId1" tooltip="Principal Apportionment Funding Rates web page" xr:uid="{A436E59A-FB02-40DC-B3CC-2D9E7EB7DA1E}"/>
  </hyperlinks>
  <pageMargins left="0.7" right="0.7" top="0.75" bottom="0.75" header="0.3" footer="0.3"/>
  <pageSetup orientation="portrait"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7C7F29DFE6624E9F91CF21606F2315" ma:contentTypeVersion="27" ma:contentTypeDescription="Create a new document." ma:contentTypeScope="" ma:versionID="8d917e8d1fb8ed6420dc218b7458a369">
  <xsd:schema xmlns:xsd="http://www.w3.org/2001/XMLSchema" xmlns:xs="http://www.w3.org/2001/XMLSchema" xmlns:p="http://schemas.microsoft.com/office/2006/metadata/properties" xmlns:ns2="5218c51f-a20e-4265-86d9-c1022efbea0b" xmlns:ns3="0cebf374-f265-498b-a208-bf72f6b61792" targetNamespace="http://schemas.microsoft.com/office/2006/metadata/properties" ma:root="true" ma:fieldsID="76fdbd58258935a9e9b6ee1d28d6e950" ns2:_="" ns3:_="">
    <xsd:import namespace="5218c51f-a20e-4265-86d9-c1022efbea0b"/>
    <xsd:import namespace="0cebf374-f265-498b-a208-bf72f6b6179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LengthInSeconds" minOccurs="0"/>
                <xsd:element ref="ns2:MediaServiceObjectDetectorVersions" minOccurs="0"/>
                <xsd:element ref="ns2:Description" minOccurs="0"/>
                <xsd:element ref="ns2:ProgramLead" minOccurs="0"/>
                <xsd:element ref="ns2:Program" minOccurs="0"/>
                <xsd:element ref="ns2:FY"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18c51f-a20e-4265-86d9-c1022efbea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2487d89-012e-44bc-975c-10dd49798f89"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Description" ma:index="25" nillable="true" ma:displayName="Description" ma:description="Provide additional information when searching " ma:format="Dropdown" ma:internalName="Description">
      <xsd:simpleType>
        <xsd:restriction base="dms:Text">
          <xsd:maxLength value="255"/>
        </xsd:restriction>
      </xsd:simpleType>
    </xsd:element>
    <xsd:element name="ProgramLead" ma:index="26" nillable="true" ma:displayName="Program Lead" ma:format="Dropdown" ma:internalName="ProgramLead">
      <xsd:simpleType>
        <xsd:union memberTypes="dms:Text">
          <xsd:simpleType>
            <xsd:restriction base="dms:Choice">
              <xsd:enumeration value="Leslie"/>
              <xsd:enumeration value="Sheng"/>
              <xsd:enumeration value="Caroline"/>
              <xsd:enumeration value="Cheryl"/>
              <xsd:enumeration value="Keith"/>
              <xsd:enumeration value="Taylor"/>
              <xsd:enumeration value="Alex"/>
              <xsd:enumeration value="Julie"/>
              <xsd:enumeration value="Choice 9"/>
            </xsd:restriction>
          </xsd:simpleType>
        </xsd:union>
      </xsd:simpleType>
    </xsd:element>
    <xsd:element name="Program" ma:index="27" nillable="true" ma:displayName="Program" ma:format="Dropdown" ma:internalName="Program">
      <xsd:complexType>
        <xsd:complexContent>
          <xsd:extension base="dms:MultiChoiceFillIn">
            <xsd:sequence>
              <xsd:element name="Value" maxOccurs="unbounded" minOccurs="0" nillable="true">
                <xsd:simpleType>
                  <xsd:union memberTypes="dms:Text">
                    <xsd:simpleType>
                      <xsd:restriction base="dms:Choice">
                        <xsd:enumeration value="A-G Completion"/>
                        <xsd:enumeration value="ARP Act, ESSER III"/>
                        <xsd:enumeration value="ARP HCY II"/>
                        <xsd:enumeration value="Beyond Differences"/>
                        <xsd:enumeration value="CA YMCA Youth and Gov"/>
                        <xsd:enumeration value="CalWORKS"/>
                        <xsd:enumeration value="CARES Act, ESSER I"/>
                        <xsd:enumeration value="CCEE Marin COE Biweekly Surveys"/>
                        <xsd:enumeration value="CCEE Marin COE IPI &amp; ELO Support"/>
                        <xsd:enumeration value="CCEE Marin COE LCAP Support"/>
                        <xsd:enumeration value="CMDC"/>
                        <xsd:enumeration value="College Readiness Block Grant"/>
                        <xsd:enumeration value="Common Core"/>
                        <xsd:enumeration value="County Safe Schools for All"/>
                        <xsd:enumeration value="COVID Mitigation for COEs"/>
                        <xsd:enumeration value="COVID-19 Supplemental Funding for ROC/Ps"/>
                        <xsd:enumeration value="CRSSA Act, ESSER II"/>
                        <xsd:enumeration value="CSESAP"/>
                        <xsd:enumeration value="CSI"/>
                        <xsd:enumeration value="Distance Learning and Instructional Guidance for Math"/>
                        <xsd:enumeration value="Educator Effectiveness"/>
                        <xsd:enumeration value="ELO-G Federal"/>
                        <xsd:enumeration value="ELO Grant GF"/>
                        <xsd:enumeration value="Equity Leads"/>
                        <xsd:enumeration value="Ethnic Studies"/>
                        <xsd:enumeration value="FCMAT (Kern CSS)"/>
                        <xsd:enumeration value="Financially Distressed Inglewood"/>
                        <xsd:enumeration value="Financially Distressed Oakland"/>
                        <xsd:enumeration value="Instructional Time Waiver"/>
                        <xsd:enumeration value="IPI &amp; ELO Grants"/>
                        <xsd:enumeration value="IPI Grant GF"/>
                        <xsd:enumeration value="Legislative Priorities"/>
                        <xsd:enumeration value="Literacy Screenings Prof Dev"/>
                        <xsd:enumeration value="LLMF"/>
                        <xsd:enumeration value="LLMF, CRF"/>
                        <xsd:enumeration value="LLMF, GEER I"/>
                        <xsd:enumeration value="LLMF, GF"/>
                        <xsd:enumeration value="Lottery"/>
                        <xsd:enumeration value="LPSBG"/>
                        <xsd:enumeration value="LREBG"/>
                        <xsd:enumeration value="Mandate Block Grant"/>
                        <xsd:enumeration value="Prop 39 Clean Energy Jobs Act"/>
                        <xsd:enumeration value="Prop 39 Recovery Bonsall Unified EAAP Case #17-28"/>
                        <xsd:enumeration value="Riverside COE Student Friendly Services"/>
                        <xsd:enumeration value="SACS Rewrite Kern CSS"/>
                        <xsd:enumeration value="SoCal ROC Apportionment"/>
                        <xsd:enumeration value="Special Olympics"/>
                        <xsd:enumeration value="Specialized Secondary Program"/>
                        <xsd:enumeration value="State Special Schools Adjustments"/>
                        <xsd:enumeration value="State Special Schools LCFF"/>
                        <xsd:enumeration value="TANF (Temporary Assistance for Needy Families"/>
                        <xsd:enumeration value="Title I, Part A"/>
                        <xsd:enumeration value="Title I, Part D"/>
                        <xsd:enumeration value="Title I, Part D, Subpart 1 (CDCR)"/>
                        <xsd:enumeration value="Title II, Part A"/>
                        <xsd:enumeration value="Title III, English Learner"/>
                        <xsd:enumeration value="Title III, Immigrant"/>
                        <xsd:enumeration value="Title IV, Part A"/>
                        <xsd:enumeration value="Title V, Part B - REAP"/>
                        <xsd:enumeration value="UIMS"/>
                        <xsd:enumeration value="Pre-K Program Planning &amp; Implementation"/>
                      </xsd:restriction>
                    </xsd:simpleType>
                  </xsd:union>
                </xsd:simpleType>
              </xsd:element>
            </xsd:sequence>
          </xsd:extension>
        </xsd:complexContent>
      </xsd:complexType>
    </xsd:element>
    <xsd:element name="FY" ma:index="28" nillable="true" ma:displayName="FY" ma:format="Dropdown" ma:internalName="FY">
      <xsd:complexType>
        <xsd:complexContent>
          <xsd:extension base="dms:MultiChoiceFillIn">
            <xsd:sequence>
              <xsd:element name="Value" maxOccurs="unbounded" minOccurs="0" nillable="true">
                <xsd:simpleType>
                  <xsd:union memberTypes="dms:Text">
                    <xsd:simpleType>
                      <xsd:restriction base="dms:Choice">
                        <xsd:enumeration value="2013-14"/>
                        <xsd:enumeration value="2014-15"/>
                        <xsd:enumeration value="2015-16"/>
                        <xsd:enumeration value="2016-17"/>
                        <xsd:enumeration value="2017-18"/>
                        <xsd:enumeration value="2018-19"/>
                        <xsd:enumeration value="2019-20"/>
                        <xsd:enumeration value="2020-21"/>
                        <xsd:enumeration value="2021-22"/>
                        <xsd:enumeration value="2022-23"/>
                        <xsd:enumeration value="2023-24"/>
                        <xsd:enumeration value="2024-25"/>
                      </xsd:restriction>
                    </xsd:simpleType>
                  </xsd:union>
                </xsd:simpleType>
              </xsd:element>
            </xsd:sequence>
          </xsd:extension>
        </xsd:complexContent>
      </xsd:complex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ebf374-f265-498b-a208-bf72f6b6179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6d40567-5791-4d73-a053-45859333bdd8}" ma:internalName="TaxCatchAll" ma:showField="CatchAllData" ma:web="0cebf374-f265-498b-a208-bf72f6b617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cebf374-f265-498b-a208-bf72f6b61792" xsi:nil="true"/>
    <Program xmlns="5218c51f-a20e-4265-86d9-c1022efbea0b" xsi:nil="true"/>
    <ProgramLead xmlns="5218c51f-a20e-4265-86d9-c1022efbea0b" xsi:nil="true"/>
    <FY xmlns="5218c51f-a20e-4265-86d9-c1022efbea0b" xsi:nil="true"/>
    <lcf76f155ced4ddcb4097134ff3c332f xmlns="5218c51f-a20e-4265-86d9-c1022efbea0b">
      <Terms xmlns="http://schemas.microsoft.com/office/infopath/2007/PartnerControls"/>
    </lcf76f155ced4ddcb4097134ff3c332f>
    <Description xmlns="5218c51f-a20e-4265-86d9-c1022efbea0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C7D4E6-C15C-4977-ACE4-57C1D0DF09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18c51f-a20e-4265-86d9-c1022efbea0b"/>
    <ds:schemaRef ds:uri="0cebf374-f265-498b-a208-bf72f6b617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1FAF81-69C3-437D-B16E-5D064377BC5D}">
  <ds:schemaRefs>
    <ds:schemaRef ds:uri="http://schemas.microsoft.com/office/2006/metadata/properties"/>
    <ds:schemaRef ds:uri="http://schemas.microsoft.com/office/infopath/2007/PartnerControls"/>
    <ds:schemaRef ds:uri="0cebf374-f265-498b-a208-bf72f6b61792"/>
    <ds:schemaRef ds:uri="5218c51f-a20e-4265-86d9-c1022efbea0b"/>
  </ds:schemaRefs>
</ds:datastoreItem>
</file>

<file path=customXml/itemProps3.xml><?xml version="1.0" encoding="utf-8"?>
<ds:datastoreItem xmlns:ds="http://schemas.openxmlformats.org/officeDocument/2006/customXml" ds:itemID="{55186DF3-6097-4568-AA6E-500C5DDD3A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UPP</vt:lpstr>
      <vt:lpstr>K-3 GSA</vt:lpstr>
      <vt:lpstr>Instructional Time - SD</vt:lpstr>
      <vt:lpstr>Instructional Time - Charters</vt:lpstr>
      <vt:lpstr>TK Average Class Size</vt:lpstr>
      <vt:lpstr>TK Adult to Student Ratio</vt:lpstr>
      <vt:lpstr>TK Teacher Certification</vt:lpstr>
      <vt:lpstr>'K-3 GSA'!Print_Area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Audit Penalty Calculations 2025-26 - Audit Resources (CA Dept of Education)</dc:title>
  <dc:subject>Calculator for estimating the effect of the LCFF unduplicated pupil counts, grade span adjustments and instructional time penalties for school districts and charter schools for fiscal year 2025-26.</dc:subject>
  <dc:creator/>
  <cp:keywords/>
  <dc:description/>
  <cp:lastModifiedBy/>
  <cp:revision>1</cp:revision>
  <dcterms:created xsi:type="dcterms:W3CDTF">2025-08-05T20:16:32Z</dcterms:created>
  <dcterms:modified xsi:type="dcterms:W3CDTF">2025-09-25T18:26:50Z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0x010100D67C7F29DFE6624E9F91CF21606F2315</vt:lpwstr>
  </property>
</Properties>
</file>