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C84BE947-7B59-4188-B51B-973F32534550}" xr6:coauthVersionLast="47" xr6:coauthVersionMax="47" xr10:uidLastSave="{00000000-0000-0000-0000-000000000000}"/>
  <bookViews>
    <workbookView xWindow="-120" yWindow="-120" windowWidth="29040" windowHeight="15840" xr2:uid="{B96E9118-0F62-49D7-9680-17536F943BBD}"/>
  </bookViews>
  <sheets>
    <sheet name="2021-22 Title I, Part D Alloc" sheetId="1" r:id="rId1"/>
  </sheets>
  <definedNames>
    <definedName name="_xlnm._FilterDatabase" localSheetId="0" hidden="1">'2021-22 Title I, Part D Alloc'!$A$9:$X$55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1" l="1"/>
  <c r="M52" i="1"/>
  <c r="N52" i="1"/>
  <c r="O52" i="1"/>
  <c r="P52" i="1"/>
  <c r="Q52" i="1"/>
  <c r="R52" i="1"/>
  <c r="S52" i="1"/>
  <c r="T52" i="1"/>
  <c r="U52" i="1"/>
  <c r="V52" i="1"/>
  <c r="W52" i="1"/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10" i="1"/>
  <c r="X52" i="1" s="1"/>
  <c r="Y10" i="1" l="1"/>
  <c r="Y52" i="1" s="1"/>
  <c r="Y11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12" i="1"/>
</calcChain>
</file>

<file path=xl/sharedStrings.xml><?xml version="1.0" encoding="utf-8"?>
<sst xmlns="http://schemas.openxmlformats.org/spreadsheetml/2006/main" count="498" uniqueCount="251">
  <si>
    <t xml:space="preserve">Title I, Part D, Subpart 2 </t>
  </si>
  <si>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</si>
  <si>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</si>
  <si>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</si>
  <si>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</si>
  <si>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</si>
  <si>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</si>
  <si>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</si>
  <si>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</si>
  <si>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</si>
  <si>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</si>
  <si>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Invoices</t>
  </si>
  <si>
    <t>Total Paid</t>
  </si>
  <si>
    <t>Balance Remaining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</si>
  <si>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</si>
  <si>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</si>
  <si>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</si>
  <si>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</si>
  <si>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</si>
  <si>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</si>
  <si>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</si>
  <si>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</si>
  <si>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</si>
  <si>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</si>
  <si>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Yes</t>
  </si>
  <si>
    <t>Butte</t>
  </si>
  <si>
    <t>04100410000000</t>
  </si>
  <si>
    <t>04</t>
  </si>
  <si>
    <t>10041</t>
  </si>
  <si>
    <t>Butte County Office of Education</t>
  </si>
  <si>
    <t>Contra Costa</t>
  </si>
  <si>
    <t>07100740000000</t>
  </si>
  <si>
    <t>07</t>
  </si>
  <si>
    <t>10074</t>
  </si>
  <si>
    <t>Contra Costa County Office of Education</t>
  </si>
  <si>
    <t>Del Norte</t>
  </si>
  <si>
    <t>08100820000000</t>
  </si>
  <si>
    <t>08</t>
  </si>
  <si>
    <t>10082</t>
  </si>
  <si>
    <t>Del Norte County Office of Education</t>
  </si>
  <si>
    <t>El Dorado</t>
  </si>
  <si>
    <t>09100900000000</t>
  </si>
  <si>
    <t>09</t>
  </si>
  <si>
    <t>10090</t>
  </si>
  <si>
    <t>El Dorado County Office of Education</t>
  </si>
  <si>
    <t>Fresno</t>
  </si>
  <si>
    <t>10101080000000</t>
  </si>
  <si>
    <t>10</t>
  </si>
  <si>
    <t>10108</t>
  </si>
  <si>
    <t>Fresno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</si>
  <si>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</si>
  <si>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</si>
  <si>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</si>
  <si>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</si>
  <si>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</si>
  <si>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</si>
  <si>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</si>
  <si>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</si>
  <si>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</si>
  <si>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</si>
  <si>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Kern</t>
  </si>
  <si>
    <t>15101570000000</t>
  </si>
  <si>
    <t>15</t>
  </si>
  <si>
    <t>10157</t>
  </si>
  <si>
    <t>Kern County Office of Education</t>
  </si>
  <si>
    <t>Kings</t>
  </si>
  <si>
    <t>16101650000000</t>
  </si>
  <si>
    <t>16</t>
  </si>
  <si>
    <t>10165</t>
  </si>
  <si>
    <t>Kings County Office of Education</t>
  </si>
  <si>
    <t>Los Angeles</t>
  </si>
  <si>
    <t>19101990000000</t>
  </si>
  <si>
    <t>19</t>
  </si>
  <si>
    <t>10199</t>
  </si>
  <si>
    <t>Los Angeles County Office of Education</t>
  </si>
  <si>
    <t>Madera</t>
  </si>
  <si>
    <t>20102070000000</t>
  </si>
  <si>
    <t>20</t>
  </si>
  <si>
    <t>10207</t>
  </si>
  <si>
    <t>Madera County Superintendent of Schools</t>
  </si>
  <si>
    <t>Marin</t>
  </si>
  <si>
    <t>21102150000000</t>
  </si>
  <si>
    <t>21</t>
  </si>
  <si>
    <t>10215</t>
  </si>
  <si>
    <t>Marin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</si>
  <si>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</si>
  <si>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</si>
  <si>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</si>
  <si>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</si>
  <si>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</si>
  <si>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</si>
  <si>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</si>
  <si>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</si>
  <si>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</si>
  <si>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</si>
  <si>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Monterey</t>
  </si>
  <si>
    <t>27102720000000</t>
  </si>
  <si>
    <t>27</t>
  </si>
  <si>
    <t>10272</t>
  </si>
  <si>
    <t>Monterey County Office of Education</t>
  </si>
  <si>
    <t>Napa</t>
  </si>
  <si>
    <t>28102800000000</t>
  </si>
  <si>
    <t>28</t>
  </si>
  <si>
    <t>10280</t>
  </si>
  <si>
    <t>Napa County Office of Education</t>
  </si>
  <si>
    <t>Nevada</t>
  </si>
  <si>
    <t>29102980000000</t>
  </si>
  <si>
    <t>29</t>
  </si>
  <si>
    <t>10298</t>
  </si>
  <si>
    <t>Nevada County Office of Education</t>
  </si>
  <si>
    <t>Orange</t>
  </si>
  <si>
    <t>30103060000000</t>
  </si>
  <si>
    <t>30</t>
  </si>
  <si>
    <t>10306</t>
  </si>
  <si>
    <t>Orange County Department of Education</t>
  </si>
  <si>
    <t>Placer</t>
  </si>
  <si>
    <t>31103140000000</t>
  </si>
  <si>
    <t>31</t>
  </si>
  <si>
    <t>10314</t>
  </si>
  <si>
    <t>Placer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</si>
  <si>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</si>
  <si>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</si>
  <si>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</si>
  <si>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</si>
  <si>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</si>
  <si>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</si>
  <si>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</si>
  <si>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</si>
  <si>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</si>
  <si>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</si>
  <si>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</si>
  <si>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</si>
  <si>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</si>
  <si>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</si>
  <si>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</si>
  <si>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Bernardino</t>
  </si>
  <si>
    <t>36103630000000</t>
  </si>
  <si>
    <t>36</t>
  </si>
  <si>
    <t>10363</t>
  </si>
  <si>
    <t>San Bernardino County Office of Education</t>
  </si>
  <si>
    <t>San Diego</t>
  </si>
  <si>
    <t>37103710000000</t>
  </si>
  <si>
    <t>37</t>
  </si>
  <si>
    <t>10371</t>
  </si>
  <si>
    <t>San Diego County Office of Education</t>
  </si>
  <si>
    <t>San Francisco</t>
  </si>
  <si>
    <t>38103890000000</t>
  </si>
  <si>
    <t>38</t>
  </si>
  <si>
    <t>10389</t>
  </si>
  <si>
    <t>San Francisco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</si>
  <si>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</si>
  <si>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</si>
  <si>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</si>
  <si>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</si>
  <si>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</si>
  <si>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</si>
  <si>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</si>
  <si>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</si>
  <si>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</si>
  <si>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</si>
  <si>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</si>
  <si>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</si>
  <si>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</si>
  <si>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</si>
  <si>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</si>
  <si>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</si>
  <si>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</si>
  <si>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</si>
  <si>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</si>
  <si>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</si>
  <si>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Clara</t>
  </si>
  <si>
    <t>43104390000000</t>
  </si>
  <si>
    <t>43</t>
  </si>
  <si>
    <t>10439</t>
  </si>
  <si>
    <t>Santa Clara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</si>
  <si>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</si>
  <si>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</si>
  <si>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</si>
  <si>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</si>
  <si>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</si>
  <si>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</si>
  <si>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</si>
  <si>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</si>
  <si>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</si>
  <si>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</si>
  <si>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Solano</t>
  </si>
  <si>
    <t>48104880000000</t>
  </si>
  <si>
    <t>48</t>
  </si>
  <si>
    <t>10488</t>
  </si>
  <si>
    <t>Solano County Office of Education</t>
  </si>
  <si>
    <t>Sonoma</t>
  </si>
  <si>
    <t>49104960000000</t>
  </si>
  <si>
    <t>49</t>
  </si>
  <si>
    <t>10496</t>
  </si>
  <si>
    <t>Sonoma County Office of Education</t>
  </si>
  <si>
    <t>Stanislaus</t>
  </si>
  <si>
    <t>50105040000000</t>
  </si>
  <si>
    <t>50</t>
  </si>
  <si>
    <t>10504</t>
  </si>
  <si>
    <t>Stanislaus County Office of Education</t>
  </si>
  <si>
    <t>Tehama</t>
  </si>
  <si>
    <t>52105200000000</t>
  </si>
  <si>
    <t>52</t>
  </si>
  <si>
    <t>10520</t>
  </si>
  <si>
    <t>Tehama County Department of Education</t>
  </si>
  <si>
    <t>Tulare</t>
  </si>
  <si>
    <t>54105460000000</t>
  </si>
  <si>
    <t>54</t>
  </si>
  <si>
    <t>10546</t>
  </si>
  <si>
    <t>Tulare County Office of Education</t>
  </si>
  <si>
    <t>Tuolumne</t>
  </si>
  <si>
    <t>55105530000000</t>
  </si>
  <si>
    <t>55</t>
  </si>
  <si>
    <t>10553</t>
  </si>
  <si>
    <t>Tuolumne County Superintendent of Schools</t>
  </si>
  <si>
    <t>Ventura</t>
  </si>
  <si>
    <t>56105610000000</t>
  </si>
  <si>
    <t>56</t>
  </si>
  <si>
    <t>10561</t>
  </si>
  <si>
    <t>Ventura County Office of Education</t>
  </si>
  <si>
    <t>Yolo</t>
  </si>
  <si>
    <t>57105790000000</t>
  </si>
  <si>
    <t>57</t>
  </si>
  <si>
    <t>10579</t>
  </si>
  <si>
    <t>Yolo County Office of Education</t>
  </si>
  <si>
    <t>Yuba</t>
  </si>
  <si>
    <t>58105870000000</t>
  </si>
  <si>
    <t>58</t>
  </si>
  <si>
    <t>10587</t>
  </si>
  <si>
    <t>Yuba County Office of Education</t>
  </si>
  <si>
    <t>1st
Apportionment</t>
  </si>
  <si>
    <t>Fiscal Year 2021-22</t>
  </si>
  <si>
    <t>2nd
Apportionment</t>
  </si>
  <si>
    <t>3rd
Apportionment</t>
  </si>
  <si>
    <t>4th
Apportionment</t>
  </si>
  <si>
    <t xml:space="preserve">
2021‒22
Final
Allocation
Amount</t>
  </si>
  <si>
    <t>5th
Apportionment</t>
  </si>
  <si>
    <t>6th
Apportionment</t>
  </si>
  <si>
    <t>7th Apportionment</t>
  </si>
  <si>
    <t>CDS: County District School</t>
  </si>
  <si>
    <t>8th Apportionment</t>
  </si>
  <si>
    <t>9th Apportionment</t>
  </si>
  <si>
    <t>CARS
Application
for Funding
3/31/2022</t>
  </si>
  <si>
    <t>LCAP Federal Addendum
3/31/2022</t>
  </si>
  <si>
    <t>The tenth apportionment is based on Federal Cash Management Data Collection (CMDC) as of October 31, 2023. For more information on CMDC payments please refer to apportionment overview at:</t>
  </si>
  <si>
    <t>https://www.cde.ca.gov/fg/fo/r14/title1pd21apptoverview.asp</t>
  </si>
  <si>
    <t>CMDC Submitted
10/31/2023</t>
  </si>
  <si>
    <t>10th Apportionment</t>
  </si>
  <si>
    <t>December 2023</t>
  </si>
  <si>
    <t>Not Filed</t>
  </si>
  <si>
    <t>Final allocation amounts are posted for local educational agencies (LEAs) with a submitted Local Control and Accountability Plan (LCAP) Federal Addendum and a certified Consolidated Application and Reporting System (CARS) Application for Funding as of March 31,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</si>
</sst>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8">
    <xf numFmtId="0" fontId="0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/>
    <xf numFmtId="0" fontId="2" fillId="0" borderId="0"/>
    <xf numFmtId="0" fontId="6" fillId="0" borderId="0"/>
    <xf numFmtId="0" fontId="7" fillId="0" borderId="0" applyNumberFormat="0" applyFill="0" applyAlignment="0" applyProtection="0"/>
    <xf numFmtId="0" fontId="6" fillId="0" borderId="0"/>
    <xf numFmtId="0" fontId="3" fillId="0" borderId="0" applyNumberFormat="0" applyFill="0" applyAlignment="0" applyProtection="0"/>
    <xf numFmtId="0" fontId="4" fillId="0" borderId="0"/>
    <xf numFmtId="0" fontId="3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0"/>
    <xf numFmtId="0" fontId="7" fillId="0" borderId="1" applyNumberFormat="0" applyFill="0" applyAlignment="0" applyProtection="0"/>
    <xf numFmtId="0" fontId="1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0" borderId="1" applyNumberFormat="0" applyFill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9" fontId="5" fillId="0" borderId="0" xfId="4" applyNumberFormat="1" applyFont="1" applyAlignment="1">
      <alignment horizontal="center"/>
    </xf>
    <xf numFmtId="49" fontId="5" fillId="0" borderId="0" xfId="4" applyNumberFormat="1" applyFont="1" applyAlignment="1">
      <alignment horizontal="left" wrapText="1"/>
    </xf>
    <xf numFmtId="0" fontId="5" fillId="0" borderId="0" xfId="4" applyFont="1"/>
    <xf numFmtId="164" fontId="5" fillId="0" borderId="0" xfId="4" applyNumberFormat="1" applyFont="1" applyAlignment="1">
      <alignment horizontal="righ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9" fillId="0" borderId="0" xfId="4" applyNumberFormat="1" applyFont="1" applyAlignment="1">
      <alignment horizontal="right"/>
    </xf>
    <xf numFmtId="0" fontId="5" fillId="0" borderId="0" xfId="4" applyFont="1" applyAlignment="1">
      <alignment horizontal="center"/>
    </xf>
    <xf numFmtId="0" fontId="0" fillId="0" borderId="0" xfId="8" applyFont="1" applyAlignment="1">
      <alignment horizontal="center"/>
    </xf>
    <xf numFmtId="6" fontId="0" fillId="0" borderId="0" xfId="8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164" fontId="0" fillId="0" borderId="0" xfId="8" applyNumberFormat="1" applyFont="1" applyAlignment="1">
      <alignment horizontal="right"/>
    </xf>
    <xf numFmtId="0" fontId="12" fillId="0" borderId="0" xfId="10" applyFont="1" applyAlignment="1">
      <alignment horizontal="left" vertical="center"/>
    </xf>
    <xf numFmtId="0" fontId="4" fillId="0" borderId="0" xfId="4"/>
    <xf numFmtId="0" fontId="0" fillId="0" borderId="0" xfId="0" applyAlignment="1">
      <alignment horizontal="left"/>
    </xf>
    <xf numFmtId="0" fontId="13" fillId="0" borderId="0" xfId="15" applyAlignment="1">
      <alignment horizontal="left"/>
    </xf>
    <xf numFmtId="0" fontId="11" fillId="2" borderId="2" xfId="0" applyFont="1" applyFill="1" applyBorder="1" applyAlignment="1">
      <alignment horizontal="center" wrapText="1"/>
    </xf>
    <xf numFmtId="0" fontId="14" fillId="0" borderId="0" xfId="2" applyFont="1" applyAlignment="1">
      <alignment horizontal="left" vertical="top"/>
    </xf>
    <xf numFmtId="0" fontId="15" fillId="0" borderId="0" xfId="1" applyFont="1" applyAlignment="1">
      <alignment horizontal="left"/>
    </xf>
    <xf numFmtId="0" fontId="5" fillId="0" borderId="0" xfId="4" applyFont="1" applyAlignment="1">
      <alignment horizontal="left"/>
    </xf>
    <xf numFmtId="0" fontId="10" fillId="0" borderId="0" xfId="3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7" applyFont="1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5" fillId="0" borderId="0" xfId="4" applyFont="1" applyAlignment="1">
      <alignment horizontal="right"/>
    </xf>
    <xf numFmtId="0" fontId="4" fillId="0" borderId="0" xfId="4" applyAlignment="1">
      <alignment horizontal="right"/>
    </xf>
    <xf numFmtId="164" fontId="5" fillId="0" borderId="0" xfId="6" applyNumberFormat="1" applyFont="1" applyAlignment="1">
      <alignment horizontal="right"/>
    </xf>
    <xf numFmtId="0" fontId="4" fillId="0" borderId="0" xfId="4" applyAlignment="1">
      <alignment horizontal="center"/>
    </xf>
    <xf numFmtId="0" fontId="12" fillId="0" borderId="0" xfId="10" applyFont="1" applyAlignment="1">
      <alignment horizontal="center" vertical="center"/>
    </xf>
    <xf numFmtId="0" fontId="8" fillId="0" borderId="0" xfId="4" applyFont="1" applyAlignment="1">
      <alignment horizontal="left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4" applyFont="1" applyAlignment="1">
      <alignment horizontal="center"/>
    </xf>
    <xf numFmtId="49" fontId="8" fillId="0" borderId="0" xfId="4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4" applyNumberFormat="1" applyFont="1" applyAlignment="1">
      <alignment horizontal="left" wrapText="1"/>
    </xf>
    <xf numFmtId="164" fontId="0" fillId="0" borderId="0" xfId="16" applyNumberFormat="1" applyFont="1" applyBorder="1" applyAlignment="1">
      <alignment horizontal="center" wrapText="1"/>
    </xf>
    <xf numFmtId="0" fontId="7" fillId="0" borderId="1" xfId="17" applyAlignment="1">
      <alignment horizontal="left"/>
    </xf>
    <xf numFmtId="0" fontId="7" fillId="0" borderId="1" xfId="17" applyAlignment="1">
      <alignment horizontal="center"/>
    </xf>
    <xf numFmtId="164" fontId="7" fillId="0" borderId="1" xfId="17" applyNumberFormat="1" applyAlignment="1">
      <alignment horizontal="right"/>
    </xf>
  </cellXfs>
  <cellStyles count="18">
    <cellStyle name="Currency" xfId="16" builtinId="4"/>
    <cellStyle name="Heading 1" xfId="1" builtinId="16" customBuiltin="1"/>
    <cellStyle name="Heading 1 2" xfId="11" xr:uid="{959B5E40-F0AE-4A9C-B35A-A59027E1E420}"/>
    <cellStyle name="Heading 1 3" xfId="12" xr:uid="{01C0BB99-72C6-4D20-A314-1A3353581C17}"/>
    <cellStyle name="Heading 2" xfId="2" builtinId="17"/>
    <cellStyle name="Heading 3" xfId="3" builtinId="18"/>
    <cellStyle name="Heading 4" xfId="9" builtinId="19" customBuiltin="1"/>
    <cellStyle name="Hyperlink" xfId="15" builtinId="8"/>
    <cellStyle name="Normal" xfId="0" builtinId="0"/>
    <cellStyle name="Normal 2" xfId="13" xr:uid="{60D76529-AAAB-4D8A-BE94-D260BEF665E9}"/>
    <cellStyle name="Normal 20" xfId="4" xr:uid="{10C43102-BD1B-46F0-B9BD-E612C4D77D4B}"/>
    <cellStyle name="Normal 26" xfId="5" xr:uid="{E2A8ACA8-C9EF-4C42-B900-B68A9EA281E7}"/>
    <cellStyle name="Normal 3 2" xfId="8" xr:uid="{84F612E3-D408-4C96-B03B-AC51759BCBDA}"/>
    <cellStyle name="Normal 4 2 2" xfId="6" xr:uid="{5B307C6F-05F5-407B-9883-7C64652D4192}"/>
    <cellStyle name="Normal_15005 2nd apportionment_2nd Appt Title I, Part A 2009-10 Final 032210" xfId="10" xr:uid="{F2C7D03A-3C17-427C-96A3-9F9510416B96}"/>
    <cellStyle name="Total" xfId="17" builtinId="25" customBuiltin="1"/>
    <cellStyle name="Total 2" xfId="7" xr:uid="{A266BBA5-FDD4-46F3-8EED-FF3C01F76D4C}"/>
    <cellStyle name="Total 3" xfId="14" xr:uid="{CE0A6784-1395-4140-8BF1-A00063E39EBF}"/>
  </cellStyles>
  <dxfs count="55">
    <dxf>
      <font>
        <color rgb="FF9C0006"/>
      </font>
      <fill>
        <patternFill>
          <bgColor rgb="FFFFC7CE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border diagonalUp="0" diagonalDown="0">
        <left/>
        <right/>
        <top style="double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7F28AD-A21F-4A7A-91FE-C731BB195BE8}" name="Table1" displayName="Table1" ref="A9:Y52" totalsRowCount="1" headerRowDxfId="54" dataDxfId="52" headerRowBorderDxfId="53" tableBorderDxfId="51" dataCellStyle="Normal 20" totalsRowCellStyle="Total">
  <autoFilter ref="A9:Y51" xr:uid="{62CBAA58-9343-4C86-B727-AB1D94A417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C0E111A9-46F5-4AE0-ACB7-470D97330D8E}" name="County Name" totalsRowLabel="Statewide Total" dataDxfId="50" totalsRowDxfId="49" dataCellStyle="Normal 20" totalsRowCellStyle="Total"/>
    <tableColumn id="2" xr3:uid="{4762464C-D4EE-4869-B7C5-43FB9F75144F}" name="Full CDS Code" dataDxfId="48" totalsRowDxfId="47" totalsRowCellStyle="Total"/>
    <tableColumn id="3" xr3:uid="{C2F509F2-04D1-4228-847B-B615868C5579}" name="County_x000a_Code" dataDxfId="46" totalsRowDxfId="45" totalsRowCellStyle="Total"/>
    <tableColumn id="4" xr3:uid="{28D257FD-E684-4B8A-825E-2D1F3D0174B4}" name="District_x000a_Code" dataDxfId="44" totalsRowDxfId="43" totalsRowCellStyle="Total"/>
    <tableColumn id="5" xr3:uid="{D47319B2-11AB-4DF4-8F99-AC9B02CE946B}" name="School_x000a_Code" dataDxfId="42" totalsRowDxfId="41" totalsRowCellStyle="Total"/>
    <tableColumn id="6" xr3:uid="{FE46D17F-7527-4F0E-ADFB-8D98093FF25A}" name="Direct_x000a_Funded_x000a_Charter School_x000a_Number" dataDxfId="40" totalsRowDxfId="39" totalsRowCellStyle="Total"/>
    <tableColumn id="7" xr3:uid="{E86E65A7-5208-458C-9828-E04E7151258A}" name="Service Location Field" dataDxfId="38" totalsRowDxfId="37" totalsRowCellStyle="Total"/>
    <tableColumn id="8" xr3:uid="{F784CE76-6D60-446F-A3D7-02784398C8CC}" name="Local Educational Agency" dataDxfId="36" totalsRowDxfId="35" totalsRowCellStyle="Total"/>
    <tableColumn id="9" xr3:uid="{0DC07AE9-0A3D-4207-B026-F5C008EAD74A}" name="CARS_x000a_Application_x000a_for Funding_x000a_3/31/2022" dataDxfId="34" totalsRowDxfId="33" totalsRowCellStyle="Total"/>
    <tableColumn id="10" xr3:uid="{10AD5EA8-F8C3-4A9E-B3A6-08913E3598DF}" name="LCAP Federal Addendum_x000a_3/31/2022" dataDxfId="32" totalsRowDxfId="31" totalsRowCellStyle="Total"/>
    <tableColumn id="11" xr3:uid="{E6662D0A-C89F-40A5-99AD-750D9AFA71DA}" name="_x000a_2021‒22_x000a_Final_x000a_Allocation_x000a_Amount" totalsRowFunction="custom" dataDxfId="30" totalsRowDxfId="29" dataCellStyle="Normal 4 2 2" totalsRowCellStyle="Total">
      <totalsRowFormula>SUBTOTAL(109,Table1[] Table1[
2021‒22
Final
Allocation
Amount] )</totalsRowFormula>
    </tableColumn>
    <tableColumn id="12" xr3:uid="{4C6AA341-A285-4BB0-82CB-573BA8461823}" name="CMDC Submitted_x000a_10/31/2023" dataDxfId="28" totalsRowDxfId="27" dataCellStyle="Currency" totalsRowCellStyle="Total"/>
    <tableColumn id="13" xr3:uid="{9836CC53-1122-47EC-9E49-AB81FCB22194}" name="1st_x000a_Apportionment" totalsRowFunction="sum" dataDxfId="26" totalsRowDxfId="25" dataCellStyle="Normal 20" totalsRowCellStyle="Total"/>
    <tableColumn id="14" xr3:uid="{8D190C7D-6453-4E19-A2AB-0C5CF5CAAEA8}" name="2nd_x000a_Apportionment" totalsRowFunction="sum" dataDxfId="24" totalsRowDxfId="23" dataCellStyle="Normal 20" totalsRowCellStyle="Total"/>
    <tableColumn id="15" xr3:uid="{A70EDB2B-DF27-4B04-B23D-73426C138D67}" name="3rd_x000a_Apportionment" totalsRowFunction="sum" dataDxfId="22" totalsRowDxfId="21" dataCellStyle="Normal 20" totalsRowCellStyle="Total"/>
    <tableColumn id="16" xr3:uid="{BE71EF2F-0D43-4F34-A3E1-09FA14F0FFD8}" name="4th_x000a_Apportionment" totalsRowFunction="sum" dataDxfId="20" totalsRowDxfId="19" dataCellStyle="Normal 20" totalsRowCellStyle="Total"/>
    <tableColumn id="17" xr3:uid="{FFC6A19B-8701-478E-B5E2-98783482615C}" name="5th_x000a_Apportionment" totalsRowFunction="sum" dataDxfId="18" totalsRowDxfId="17" dataCellStyle="Normal 20" totalsRowCellStyle="Total"/>
    <tableColumn id="18" xr3:uid="{B3C02AFC-22FD-4961-BABA-E180DC651A40}" name="6th_x000a_Apportionment" totalsRowFunction="sum" dataDxfId="16" totalsRowDxfId="15" dataCellStyle="Normal 20" totalsRowCellStyle="Total"/>
    <tableColumn id="19" xr3:uid="{D64EE8E8-9849-4458-8AB5-6D86719E537B}" name="7th Apportionment" totalsRowFunction="sum" dataDxfId="14" totalsRowDxfId="13" dataCellStyle="Normal 20" totalsRowCellStyle="Total"/>
    <tableColumn id="23" xr3:uid="{57DB3B05-2A1C-44D4-93DC-6A9B0424F18C}" name="8th Apportionment" totalsRowFunction="sum" dataDxfId="12" totalsRowDxfId="11" dataCellStyle="Normal 20" totalsRowCellStyle="Total"/>
    <tableColumn id="24" xr3:uid="{B5CD196A-729D-4DA6-82C1-AE82ED5AC100}" name="9th Apportionment" totalsRowFunction="sum" dataDxfId="10" totalsRowDxfId="9" dataCellStyle="Normal 20" totalsRowCellStyle="Total"/>
    <tableColumn id="25" xr3:uid="{3A82B936-C3B1-4B9E-8679-AF42065329C0}" name="10th Apportionment" totalsRowFunction="sum" dataDxfId="8" totalsRowDxfId="7" dataCellStyle="Normal 20" totalsRowCellStyle="Total"/>
    <tableColumn id="20" xr3:uid="{D0CAA945-B1AD-43FF-BBE0-26A300EF526D}" name="Invoices" totalsRowFunction="sum" dataDxfId="6" totalsRowDxfId="5" dataCellStyle="Normal 20" totalsRowCellStyle="Total"/>
    <tableColumn id="21" xr3:uid="{98ACC071-D8A7-4CFC-8154-0C3604908B74}" name="Total Paid" totalsRowFunction="sum" dataDxfId="4" totalsRowDxfId="3" dataCellStyle="Normal 20" totalsRowCellStyle="Total">
      <calculatedColumnFormula>SUM(M10:W10)</calculatedColumnFormula>
    </tableColumn>
    <tableColumn id="22" xr3:uid="{1D7C3432-9E6C-4F91-838B-59B75242E1CA}" name="Balance Remaining" totalsRowFunction="sum" dataDxfId="2" totalsRowDxfId="1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 schedule for Title I Part D Subpart 2 for fiscal year 2021-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1pd21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Z55"/>
  <sheetViews>
    <sheetView tabSelected="1" zoomScaleNormal="100" workbookViewId="0">
      <pane ySplit="9" topLeftCell="A10" activePane="bottomLeft" state="frozen"/>
      <selection pane="bottomLeft"/>
    </sheetView>
  </sheetViews>
  <sheetFormatPr defaultColWidth="8.77734375" defaultRowHeight="15" x14ac:dyDescent="0.2"/>
  <cols>
    <col min="1" max="2" width="15.77734375" style="21" customWidth="1"/>
    <col min="3" max="3" width="11.44140625" style="1" bestFit="1" customWidth="1"/>
    <col min="4" max="4" width="11.44140625" style="2" bestFit="1" customWidth="1"/>
    <col min="5" max="5" width="11.21875" style="2" bestFit="1" customWidth="1"/>
    <col min="6" max="6" width="12" style="2" bestFit="1" customWidth="1"/>
    <col min="7" max="7" width="10.77734375" style="2" customWidth="1"/>
    <col min="8" max="8" width="40.6640625" style="3" customWidth="1"/>
    <col min="9" max="10" width="15.77734375" style="2" customWidth="1"/>
    <col min="11" max="11" width="15.77734375" style="27" customWidth="1"/>
    <col min="12" max="12" width="14.33203125" style="2" bestFit="1" customWidth="1"/>
    <col min="13" max="16" width="15.77734375" style="27" customWidth="1"/>
    <col min="17" max="21" width="15.77734375" style="28" customWidth="1"/>
    <col min="22" max="24" width="15.77734375" style="5" customWidth="1"/>
    <col min="25" max="25" width="10.77734375" style="5" customWidth="1"/>
    <col min="27" max="16384" width="8.77734375" style="4"/>
  </cols>
  <sheetData>
    <row r="1" spans="1:26" ht="23.25" x14ac:dyDescent="0.35">
      <c r="A1" s="20" t="s">
        <v>0</v>
      </c>
    </row>
    <row r="2" spans="1:26" customFormat="1" ht="20.25" x14ac:dyDescent="0.2">
      <c r="A2" s="19" t="s">
        <v>1</v>
      </c>
      <c r="B2" s="16"/>
      <c r="C2" s="1"/>
      <c r="D2" s="1"/>
      <c r="E2" s="1"/>
      <c r="F2" s="1"/>
      <c r="G2" s="1"/>
      <c r="H2" s="6"/>
      <c r="I2" s="1"/>
      <c r="J2" s="1"/>
      <c r="K2" s="27"/>
      <c r="L2" s="1"/>
      <c r="M2" s="7"/>
      <c r="N2" s="7"/>
      <c r="O2" s="7"/>
      <c r="P2" s="7"/>
      <c r="Q2" s="7"/>
      <c r="R2" s="7"/>
      <c r="S2" s="7"/>
      <c r="T2" s="7"/>
      <c r="U2" s="7"/>
      <c r="V2" s="7"/>
      <c r="W2" s="27"/>
      <c r="X2" s="27"/>
    </row>
    <row r="3" spans="1:26" customFormat="1" ht="18" x14ac:dyDescent="0.25">
      <c r="A3" s="22" t="s">
        <v>2</v>
      </c>
      <c r="B3" s="16"/>
      <c r="C3" s="1"/>
      <c r="D3" s="1"/>
      <c r="E3" s="1"/>
      <c r="F3" s="1"/>
      <c r="G3" s="1"/>
      <c r="H3" s="6"/>
      <c r="I3" s="1"/>
      <c r="J3" s="1"/>
      <c r="K3" s="27"/>
      <c r="L3" s="1"/>
      <c r="M3" s="7"/>
      <c r="N3" s="7"/>
      <c r="O3" s="7"/>
      <c r="P3" s="7"/>
      <c r="Q3" s="7"/>
      <c r="R3" s="7"/>
      <c r="S3" s="7"/>
      <c r="T3" s="7"/>
      <c r="U3" s="7"/>
      <c r="V3" s="7"/>
      <c r="W3" s="27"/>
      <c r="X3" s="27"/>
    </row>
    <row r="4" spans="1:26" customFormat="1" ht="15.75" x14ac:dyDescent="0.25">
      <c r="A4" s="23" t="s">
        <v>231</v>
      </c>
      <c r="B4" s="16"/>
      <c r="C4" s="1"/>
      <c r="D4" s="1"/>
      <c r="E4" s="1"/>
      <c r="F4" s="1"/>
      <c r="G4" s="1"/>
      <c r="H4" s="6"/>
      <c r="I4" s="1"/>
      <c r="J4" s="1"/>
      <c r="K4" s="27"/>
      <c r="L4" s="1"/>
      <c r="M4" s="7"/>
      <c r="N4" s="7"/>
      <c r="O4" s="7"/>
      <c r="P4" s="7"/>
      <c r="Q4" s="7"/>
      <c r="R4" s="7"/>
      <c r="S4" s="7"/>
      <c r="T4" s="7"/>
      <c r="U4" s="7"/>
      <c r="V4" s="7"/>
      <c r="W4" s="27"/>
      <c r="X4" s="27"/>
    </row>
    <row r="5" spans="1:26" s="15" customFormat="1" x14ac:dyDescent="0.2">
      <c r="A5" s="24" t="s">
        <v>250</v>
      </c>
      <c r="B5" s="14"/>
      <c r="C5" s="32"/>
      <c r="D5" s="32"/>
      <c r="E5" s="32"/>
      <c r="F5" s="32"/>
      <c r="G5" s="32"/>
      <c r="H5" s="14"/>
      <c r="I5" s="31"/>
      <c r="J5" s="31"/>
      <c r="K5" s="29"/>
      <c r="L5" s="3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6" s="15" customFormat="1" x14ac:dyDescent="0.2">
      <c r="A6" s="16" t="s">
        <v>244</v>
      </c>
      <c r="B6" s="14"/>
      <c r="C6" s="32"/>
      <c r="D6" s="32"/>
      <c r="E6" s="32"/>
      <c r="F6" s="32"/>
      <c r="G6" s="32"/>
      <c r="H6" s="14"/>
      <c r="I6" s="31"/>
      <c r="J6" s="31"/>
      <c r="K6" s="29"/>
      <c r="L6" s="3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6" s="15" customFormat="1" x14ac:dyDescent="0.2">
      <c r="A7" s="17" t="s">
        <v>245</v>
      </c>
      <c r="B7" s="14"/>
      <c r="C7" s="32"/>
      <c r="D7" s="32"/>
      <c r="E7" s="32"/>
      <c r="F7" s="32"/>
      <c r="G7" s="32"/>
      <c r="H7" s="14"/>
      <c r="I7" s="31"/>
      <c r="J7" s="31"/>
      <c r="K7" s="29"/>
      <c r="L7" s="31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6" s="15" customFormat="1" x14ac:dyDescent="0.2">
      <c r="A8" s="16" t="s">
        <v>239</v>
      </c>
      <c r="B8" s="14"/>
      <c r="C8" s="32"/>
      <c r="D8" s="32"/>
      <c r="E8" s="32"/>
      <c r="F8" s="32"/>
      <c r="G8" s="32"/>
      <c r="H8" s="14"/>
      <c r="I8" s="31"/>
      <c r="J8" s="31"/>
      <c r="K8" s="29"/>
      <c r="L8" s="3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6" ht="79.5" thickBot="1" x14ac:dyDescent="0.3">
      <c r="A9" s="18" t="s">
        <v>3</v>
      </c>
      <c r="B9" s="18" t="s">
        <v>4</v>
      </c>
      <c r="C9" s="18" t="s">
        <v>5</v>
      </c>
      <c r="D9" s="18" t="s">
        <v>6</v>
      </c>
      <c r="E9" s="18" t="s">
        <v>7</v>
      </c>
      <c r="F9" s="18" t="s">
        <v>8</v>
      </c>
      <c r="G9" s="18" t="s">
        <v>9</v>
      </c>
      <c r="H9" s="18" t="s">
        <v>10</v>
      </c>
      <c r="I9" s="18" t="s">
        <v>242</v>
      </c>
      <c r="J9" s="18" t="s">
        <v>243</v>
      </c>
      <c r="K9" s="18" t="s">
        <v>235</v>
      </c>
      <c r="L9" s="18" t="s">
        <v>246</v>
      </c>
      <c r="M9" s="18" t="s">
        <v>230</v>
      </c>
      <c r="N9" s="18" t="s">
        <v>232</v>
      </c>
      <c r="O9" s="18" t="s">
        <v>233</v>
      </c>
      <c r="P9" s="18" t="s">
        <v>234</v>
      </c>
      <c r="Q9" s="18" t="s">
        <v>236</v>
      </c>
      <c r="R9" s="18" t="s">
        <v>237</v>
      </c>
      <c r="S9" s="18" t="s">
        <v>238</v>
      </c>
      <c r="T9" s="18" t="s">
        <v>240</v>
      </c>
      <c r="U9" s="18" t="s">
        <v>241</v>
      </c>
      <c r="V9" s="18" t="s">
        <v>247</v>
      </c>
      <c r="W9" s="18" t="s">
        <v>11</v>
      </c>
      <c r="X9" s="18" t="s">
        <v>12</v>
      </c>
      <c r="Y9" s="18" t="s">
        <v>13</v>
      </c>
      <c r="Z9" s="4"/>
    </row>
    <row r="10" spans="1:26" x14ac:dyDescent="0.2">
      <c r="A10" s="33" t="s">
        <v>17</v>
      </c>
      <c r="B10" s="16" t="s">
        <v>18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20</v>
      </c>
      <c r="H10" s="6" t="s">
        <v>23</v>
      </c>
      <c r="I10" s="34" t="s">
        <v>24</v>
      </c>
      <c r="J10" s="1" t="s">
        <v>24</v>
      </c>
      <c r="K10" s="30">
        <v>672900</v>
      </c>
      <c r="L10" s="1" t="s">
        <v>24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166629</v>
      </c>
      <c r="S10" s="8">
        <v>52290</v>
      </c>
      <c r="T10" s="8">
        <v>109357</v>
      </c>
      <c r="U10" s="8">
        <v>144976</v>
      </c>
      <c r="V10" s="8">
        <v>199648</v>
      </c>
      <c r="W10" s="8">
        <v>0</v>
      </c>
      <c r="X10" s="8">
        <f>SUM(M10:W10)</f>
        <v>672900</v>
      </c>
      <c r="Y10" s="8">
        <f t="shared" ref="Y10:Y51" si="0">K10-X10</f>
        <v>0</v>
      </c>
      <c r="Z10" s="4"/>
    </row>
    <row r="11" spans="1:26" x14ac:dyDescent="0.2">
      <c r="A11" s="33" t="s">
        <v>25</v>
      </c>
      <c r="B11" s="35" t="s">
        <v>26</v>
      </c>
      <c r="C11" s="36" t="s">
        <v>27</v>
      </c>
      <c r="D11" s="36" t="s">
        <v>28</v>
      </c>
      <c r="E11" s="36" t="s">
        <v>21</v>
      </c>
      <c r="F11" s="37" t="s">
        <v>22</v>
      </c>
      <c r="G11" s="38" t="s">
        <v>28</v>
      </c>
      <c r="H11" s="39" t="s">
        <v>29</v>
      </c>
      <c r="I11" s="34" t="s">
        <v>24</v>
      </c>
      <c r="J11" s="1" t="s">
        <v>24</v>
      </c>
      <c r="K11" s="30">
        <v>97876</v>
      </c>
      <c r="L11" s="1" t="s">
        <v>24</v>
      </c>
      <c r="M11" s="8">
        <v>0</v>
      </c>
      <c r="N11" s="8">
        <v>56812</v>
      </c>
      <c r="O11" s="8">
        <v>41064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f t="shared" ref="X11:X51" si="1">SUM(M11:W11)</f>
        <v>97876</v>
      </c>
      <c r="Y11" s="8">
        <f t="shared" si="0"/>
        <v>0</v>
      </c>
      <c r="Z11" s="4"/>
    </row>
    <row r="12" spans="1:26" x14ac:dyDescent="0.2">
      <c r="A12" s="33" t="s">
        <v>30</v>
      </c>
      <c r="B12" s="16" t="s">
        <v>31</v>
      </c>
      <c r="C12" s="9" t="s">
        <v>32</v>
      </c>
      <c r="D12" s="9" t="s">
        <v>33</v>
      </c>
      <c r="E12" s="9" t="s">
        <v>21</v>
      </c>
      <c r="F12" s="1" t="s">
        <v>22</v>
      </c>
      <c r="G12" s="1" t="s">
        <v>33</v>
      </c>
      <c r="H12" s="3" t="s">
        <v>34</v>
      </c>
      <c r="I12" s="34" t="s">
        <v>24</v>
      </c>
      <c r="J12" s="1" t="s">
        <v>24</v>
      </c>
      <c r="K12" s="30">
        <v>758542</v>
      </c>
      <c r="L12" s="1" t="s">
        <v>24</v>
      </c>
      <c r="M12" s="8">
        <v>188849</v>
      </c>
      <c r="N12" s="8">
        <v>263942</v>
      </c>
      <c r="O12" s="8">
        <v>266287</v>
      </c>
      <c r="P12" s="8">
        <v>39464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f t="shared" si="1"/>
        <v>758542</v>
      </c>
      <c r="Y12" s="8">
        <f t="shared" si="0"/>
        <v>0</v>
      </c>
      <c r="Z12" s="4"/>
    </row>
    <row r="13" spans="1:26" x14ac:dyDescent="0.2">
      <c r="A13" s="33" t="s">
        <v>35</v>
      </c>
      <c r="B13" s="16" t="s">
        <v>36</v>
      </c>
      <c r="C13" s="1" t="s">
        <v>37</v>
      </c>
      <c r="D13" s="1" t="s">
        <v>38</v>
      </c>
      <c r="E13" s="1" t="s">
        <v>21</v>
      </c>
      <c r="F13" s="1" t="s">
        <v>22</v>
      </c>
      <c r="G13" s="1" t="s">
        <v>38</v>
      </c>
      <c r="H13" s="6" t="s">
        <v>39</v>
      </c>
      <c r="I13" s="34" t="s">
        <v>24</v>
      </c>
      <c r="J13" s="1" t="s">
        <v>24</v>
      </c>
      <c r="K13" s="30">
        <v>55055</v>
      </c>
      <c r="L13" s="1" t="s">
        <v>24</v>
      </c>
      <c r="M13" s="8">
        <v>13707</v>
      </c>
      <c r="N13" s="8">
        <v>4915</v>
      </c>
      <c r="O13" s="12">
        <v>25559</v>
      </c>
      <c r="P13" s="12">
        <v>10874</v>
      </c>
      <c r="Q13" s="12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f t="shared" si="1"/>
        <v>55055</v>
      </c>
      <c r="Y13" s="8">
        <f t="shared" si="0"/>
        <v>0</v>
      </c>
      <c r="Z13" s="4"/>
    </row>
    <row r="14" spans="1:26" x14ac:dyDescent="0.2">
      <c r="A14" s="33" t="s">
        <v>40</v>
      </c>
      <c r="B14" s="16" t="s">
        <v>41</v>
      </c>
      <c r="C14" s="1" t="s">
        <v>42</v>
      </c>
      <c r="D14" s="1">
        <v>10090</v>
      </c>
      <c r="E14" s="1" t="s">
        <v>21</v>
      </c>
      <c r="F14" s="1" t="s">
        <v>22</v>
      </c>
      <c r="G14" s="1" t="s">
        <v>43</v>
      </c>
      <c r="H14" s="6" t="s">
        <v>44</v>
      </c>
      <c r="I14" s="34" t="s">
        <v>24</v>
      </c>
      <c r="J14" s="1" t="s">
        <v>24</v>
      </c>
      <c r="K14" s="30">
        <v>110111</v>
      </c>
      <c r="L14" s="1" t="s">
        <v>24</v>
      </c>
      <c r="M14" s="8">
        <v>0</v>
      </c>
      <c r="N14" s="8">
        <v>0</v>
      </c>
      <c r="O14" s="12">
        <v>110111</v>
      </c>
      <c r="P14" s="12">
        <v>0</v>
      </c>
      <c r="Q14" s="12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f t="shared" si="1"/>
        <v>110111</v>
      </c>
      <c r="Y14" s="8">
        <f t="shared" si="0"/>
        <v>0</v>
      </c>
      <c r="Z14" s="4"/>
    </row>
    <row r="15" spans="1:26" x14ac:dyDescent="0.2">
      <c r="A15" s="33" t="s">
        <v>45</v>
      </c>
      <c r="B15" s="16" t="s">
        <v>46</v>
      </c>
      <c r="C15" s="1" t="s">
        <v>47</v>
      </c>
      <c r="D15" s="1" t="s">
        <v>48</v>
      </c>
      <c r="E15" s="1" t="s">
        <v>21</v>
      </c>
      <c r="F15" s="1" t="s">
        <v>22</v>
      </c>
      <c r="G15" s="1" t="s">
        <v>48</v>
      </c>
      <c r="H15" s="6" t="s">
        <v>49</v>
      </c>
      <c r="I15" s="34" t="s">
        <v>24</v>
      </c>
      <c r="J15" s="1" t="s">
        <v>24</v>
      </c>
      <c r="K15" s="30">
        <v>966529</v>
      </c>
      <c r="L15" s="1" t="s">
        <v>24</v>
      </c>
      <c r="M15" s="8">
        <v>0</v>
      </c>
      <c r="N15" s="8">
        <v>0</v>
      </c>
      <c r="O15" s="12">
        <v>431762</v>
      </c>
      <c r="P15" s="12">
        <v>534767</v>
      </c>
      <c r="Q15" s="12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f t="shared" si="1"/>
        <v>966529</v>
      </c>
      <c r="Y15" s="8">
        <f t="shared" si="0"/>
        <v>0</v>
      </c>
      <c r="Z15" s="4"/>
    </row>
    <row r="16" spans="1:26" x14ac:dyDescent="0.2">
      <c r="A16" s="33" t="s">
        <v>50</v>
      </c>
      <c r="B16" s="16" t="s">
        <v>51</v>
      </c>
      <c r="C16" s="1" t="s">
        <v>52</v>
      </c>
      <c r="D16" s="1" t="s">
        <v>53</v>
      </c>
      <c r="E16" s="1" t="s">
        <v>21</v>
      </c>
      <c r="F16" s="1" t="s">
        <v>22</v>
      </c>
      <c r="G16" s="1" t="s">
        <v>53</v>
      </c>
      <c r="H16" s="6" t="s">
        <v>54</v>
      </c>
      <c r="I16" s="34" t="s">
        <v>24</v>
      </c>
      <c r="J16" s="1" t="s">
        <v>24</v>
      </c>
      <c r="K16" s="30">
        <v>85642</v>
      </c>
      <c r="L16" s="1" t="s">
        <v>24</v>
      </c>
      <c r="M16" s="8">
        <v>21322</v>
      </c>
      <c r="N16" s="8">
        <v>33343</v>
      </c>
      <c r="O16" s="12">
        <v>30977</v>
      </c>
      <c r="P16" s="12">
        <v>0</v>
      </c>
      <c r="Q16" s="12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f t="shared" si="1"/>
        <v>85642</v>
      </c>
      <c r="Y16" s="8">
        <f t="shared" si="0"/>
        <v>0</v>
      </c>
      <c r="Z16" s="4"/>
    </row>
    <row r="17" spans="1:26" x14ac:dyDescent="0.2">
      <c r="A17" s="33" t="s">
        <v>55</v>
      </c>
      <c r="B17" s="16" t="s">
        <v>56</v>
      </c>
      <c r="C17" s="1" t="s">
        <v>57</v>
      </c>
      <c r="D17" s="1" t="s">
        <v>58</v>
      </c>
      <c r="E17" s="1" t="s">
        <v>21</v>
      </c>
      <c r="F17" s="1" t="s">
        <v>22</v>
      </c>
      <c r="G17" s="1" t="s">
        <v>58</v>
      </c>
      <c r="H17" s="6" t="s">
        <v>59</v>
      </c>
      <c r="I17" s="34" t="s">
        <v>24</v>
      </c>
      <c r="J17" s="1" t="s">
        <v>24</v>
      </c>
      <c r="K17" s="30">
        <v>42821</v>
      </c>
      <c r="L17" s="1" t="s">
        <v>24</v>
      </c>
      <c r="M17" s="8">
        <v>10572</v>
      </c>
      <c r="N17" s="8">
        <v>24681</v>
      </c>
      <c r="O17" s="12">
        <v>7568</v>
      </c>
      <c r="P17" s="12">
        <v>0</v>
      </c>
      <c r="Q17" s="12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f t="shared" si="1"/>
        <v>42821</v>
      </c>
      <c r="Y17" s="8">
        <f t="shared" si="0"/>
        <v>0</v>
      </c>
      <c r="Z17" s="4"/>
    </row>
    <row r="18" spans="1:26" x14ac:dyDescent="0.2">
      <c r="A18" s="33" t="s">
        <v>60</v>
      </c>
      <c r="B18" s="16" t="s">
        <v>61</v>
      </c>
      <c r="C18" s="1" t="s">
        <v>62</v>
      </c>
      <c r="D18" s="1" t="s">
        <v>63</v>
      </c>
      <c r="E18" s="1" t="s">
        <v>21</v>
      </c>
      <c r="F18" s="1" t="s">
        <v>22</v>
      </c>
      <c r="G18" s="1" t="s">
        <v>63</v>
      </c>
      <c r="H18" s="6" t="s">
        <v>64</v>
      </c>
      <c r="I18" s="34" t="s">
        <v>24</v>
      </c>
      <c r="J18" s="1" t="s">
        <v>24</v>
      </c>
      <c r="K18" s="30">
        <v>1119461</v>
      </c>
      <c r="L18" s="1" t="s">
        <v>24</v>
      </c>
      <c r="M18" s="8">
        <v>0</v>
      </c>
      <c r="N18" s="8">
        <v>0</v>
      </c>
      <c r="O18" s="12">
        <v>884813</v>
      </c>
      <c r="P18" s="12">
        <v>234648</v>
      </c>
      <c r="Q18" s="12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f t="shared" si="1"/>
        <v>1119461</v>
      </c>
      <c r="Y18" s="8">
        <f t="shared" si="0"/>
        <v>0</v>
      </c>
      <c r="Z18" s="4"/>
    </row>
    <row r="19" spans="1:26" x14ac:dyDescent="0.2">
      <c r="A19" s="33" t="s">
        <v>65</v>
      </c>
      <c r="B19" s="16" t="s">
        <v>66</v>
      </c>
      <c r="C19" s="1" t="s">
        <v>67</v>
      </c>
      <c r="D19" s="1" t="s">
        <v>68</v>
      </c>
      <c r="E19" s="1" t="s">
        <v>21</v>
      </c>
      <c r="F19" s="1" t="s">
        <v>22</v>
      </c>
      <c r="G19" s="1" t="s">
        <v>68</v>
      </c>
      <c r="H19" s="6" t="s">
        <v>69</v>
      </c>
      <c r="I19" s="34" t="s">
        <v>24</v>
      </c>
      <c r="J19" s="1" t="s">
        <v>24</v>
      </c>
      <c r="K19" s="30">
        <v>140697</v>
      </c>
      <c r="L19" s="1" t="s">
        <v>24</v>
      </c>
      <c r="M19" s="8">
        <v>35029</v>
      </c>
      <c r="N19" s="8">
        <v>77143</v>
      </c>
      <c r="O19" s="12">
        <v>28525</v>
      </c>
      <c r="P19" s="12">
        <v>0</v>
      </c>
      <c r="Q19" s="12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f t="shared" si="1"/>
        <v>140697</v>
      </c>
      <c r="Y19" s="8">
        <f t="shared" si="0"/>
        <v>0</v>
      </c>
      <c r="Z19" s="4"/>
    </row>
    <row r="20" spans="1:26" x14ac:dyDescent="0.2">
      <c r="A20" s="33" t="s">
        <v>70</v>
      </c>
      <c r="B20" s="16" t="s">
        <v>71</v>
      </c>
      <c r="C20" s="1" t="s">
        <v>72</v>
      </c>
      <c r="D20" s="1" t="s">
        <v>73</v>
      </c>
      <c r="E20" s="1" t="s">
        <v>21</v>
      </c>
      <c r="F20" s="1" t="s">
        <v>22</v>
      </c>
      <c r="G20" s="1" t="s">
        <v>73</v>
      </c>
      <c r="H20" s="6" t="s">
        <v>74</v>
      </c>
      <c r="I20" s="34" t="s">
        <v>24</v>
      </c>
      <c r="J20" s="1" t="s">
        <v>24</v>
      </c>
      <c r="K20" s="30">
        <v>3713189</v>
      </c>
      <c r="L20" s="1" t="s">
        <v>24</v>
      </c>
      <c r="M20" s="8">
        <v>0</v>
      </c>
      <c r="N20" s="8">
        <v>0</v>
      </c>
      <c r="O20" s="12">
        <v>891800</v>
      </c>
      <c r="P20" s="12">
        <v>211387</v>
      </c>
      <c r="Q20" s="12">
        <v>234236</v>
      </c>
      <c r="R20" s="8">
        <v>1581603</v>
      </c>
      <c r="S20" s="8">
        <v>794163</v>
      </c>
      <c r="T20" s="8">
        <v>0</v>
      </c>
      <c r="U20" s="8">
        <v>0</v>
      </c>
      <c r="V20" s="8">
        <v>0</v>
      </c>
      <c r="W20" s="8">
        <v>0</v>
      </c>
      <c r="X20" s="8">
        <f t="shared" si="1"/>
        <v>3713189</v>
      </c>
      <c r="Y20" s="8">
        <f t="shared" si="0"/>
        <v>0</v>
      </c>
      <c r="Z20" s="4"/>
    </row>
    <row r="21" spans="1:26" x14ac:dyDescent="0.2">
      <c r="A21" s="33" t="s">
        <v>75</v>
      </c>
      <c r="B21" s="16" t="s">
        <v>76</v>
      </c>
      <c r="C21" s="1" t="s">
        <v>77</v>
      </c>
      <c r="D21" s="1" t="s">
        <v>78</v>
      </c>
      <c r="E21" s="1" t="s">
        <v>21</v>
      </c>
      <c r="F21" s="1" t="s">
        <v>22</v>
      </c>
      <c r="G21" s="1" t="s">
        <v>78</v>
      </c>
      <c r="H21" s="6" t="s">
        <v>79</v>
      </c>
      <c r="I21" s="34" t="s">
        <v>24</v>
      </c>
      <c r="J21" s="1" t="s">
        <v>24</v>
      </c>
      <c r="K21" s="30">
        <v>171284</v>
      </c>
      <c r="L21" s="1" t="s">
        <v>24</v>
      </c>
      <c r="M21" s="8">
        <v>40964</v>
      </c>
      <c r="N21" s="8">
        <v>130320</v>
      </c>
      <c r="O21" s="12">
        <v>0</v>
      </c>
      <c r="P21" s="12">
        <v>0</v>
      </c>
      <c r="Q21" s="12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f t="shared" si="1"/>
        <v>171284</v>
      </c>
      <c r="Y21" s="8">
        <f t="shared" si="0"/>
        <v>0</v>
      </c>
      <c r="Z21" s="4"/>
    </row>
    <row r="22" spans="1:26" x14ac:dyDescent="0.2">
      <c r="A22" s="33" t="s">
        <v>80</v>
      </c>
      <c r="B22" s="16" t="s">
        <v>81</v>
      </c>
      <c r="C22" s="1" t="s">
        <v>82</v>
      </c>
      <c r="D22" s="1" t="s">
        <v>83</v>
      </c>
      <c r="E22" s="1" t="s">
        <v>21</v>
      </c>
      <c r="F22" s="1" t="s">
        <v>22</v>
      </c>
      <c r="G22" s="1" t="s">
        <v>83</v>
      </c>
      <c r="H22" s="6" t="s">
        <v>84</v>
      </c>
      <c r="I22" s="34" t="s">
        <v>24</v>
      </c>
      <c r="J22" s="1" t="s">
        <v>24</v>
      </c>
      <c r="K22" s="30">
        <v>159049</v>
      </c>
      <c r="L22" s="1" t="s">
        <v>24</v>
      </c>
      <c r="M22" s="8">
        <v>20342</v>
      </c>
      <c r="N22" s="8">
        <v>0</v>
      </c>
      <c r="O22" s="12">
        <v>0</v>
      </c>
      <c r="P22" s="12">
        <v>47256</v>
      </c>
      <c r="Q22" s="12">
        <v>53735</v>
      </c>
      <c r="R22" s="8">
        <v>37716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f t="shared" si="1"/>
        <v>159049</v>
      </c>
      <c r="Y22" s="8">
        <f t="shared" si="0"/>
        <v>0</v>
      </c>
      <c r="Z22" s="4"/>
    </row>
    <row r="23" spans="1:26" x14ac:dyDescent="0.2">
      <c r="A23" s="33" t="s">
        <v>85</v>
      </c>
      <c r="B23" s="16" t="s">
        <v>86</v>
      </c>
      <c r="C23" s="1" t="s">
        <v>87</v>
      </c>
      <c r="D23" s="1" t="s">
        <v>88</v>
      </c>
      <c r="E23" s="1" t="s">
        <v>21</v>
      </c>
      <c r="F23" s="1" t="s">
        <v>22</v>
      </c>
      <c r="G23" s="1" t="s">
        <v>88</v>
      </c>
      <c r="H23" s="6" t="s">
        <v>89</v>
      </c>
      <c r="I23" s="34" t="s">
        <v>24</v>
      </c>
      <c r="J23" s="1" t="s">
        <v>24</v>
      </c>
      <c r="K23" s="30">
        <v>67290</v>
      </c>
      <c r="L23" s="1" t="s">
        <v>24</v>
      </c>
      <c r="M23" s="8">
        <v>0</v>
      </c>
      <c r="N23" s="8">
        <v>0</v>
      </c>
      <c r="O23" s="8">
        <v>18613</v>
      </c>
      <c r="P23" s="8">
        <v>17693</v>
      </c>
      <c r="Q23" s="8">
        <v>9892</v>
      </c>
      <c r="R23" s="8">
        <v>21092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f t="shared" si="1"/>
        <v>67290</v>
      </c>
      <c r="Y23" s="8">
        <f t="shared" si="0"/>
        <v>0</v>
      </c>
      <c r="Z23" s="4"/>
    </row>
    <row r="24" spans="1:26" x14ac:dyDescent="0.2">
      <c r="A24" s="33" t="s">
        <v>90</v>
      </c>
      <c r="B24" s="16" t="s">
        <v>91</v>
      </c>
      <c r="C24" s="1" t="s">
        <v>92</v>
      </c>
      <c r="D24" s="1" t="s">
        <v>93</v>
      </c>
      <c r="E24" s="1" t="s">
        <v>21</v>
      </c>
      <c r="F24" s="1" t="s">
        <v>22</v>
      </c>
      <c r="G24" s="1" t="s">
        <v>93</v>
      </c>
      <c r="H24" s="6" t="s">
        <v>94</v>
      </c>
      <c r="I24" s="34" t="s">
        <v>24</v>
      </c>
      <c r="J24" s="1" t="s">
        <v>24</v>
      </c>
      <c r="K24" s="30">
        <v>201870</v>
      </c>
      <c r="L24" s="1" t="s">
        <v>24</v>
      </c>
      <c r="M24" s="8">
        <v>34683</v>
      </c>
      <c r="N24" s="8">
        <v>9105</v>
      </c>
      <c r="O24" s="8">
        <v>52918</v>
      </c>
      <c r="P24" s="8">
        <v>105164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f t="shared" si="1"/>
        <v>201870</v>
      </c>
      <c r="Y24" s="8">
        <f t="shared" si="0"/>
        <v>0</v>
      </c>
      <c r="Z24" s="4"/>
    </row>
    <row r="25" spans="1:26" x14ac:dyDescent="0.2">
      <c r="A25" s="33" t="s">
        <v>95</v>
      </c>
      <c r="B25" s="16" t="s">
        <v>96</v>
      </c>
      <c r="C25" s="1" t="s">
        <v>97</v>
      </c>
      <c r="D25" s="1" t="s">
        <v>98</v>
      </c>
      <c r="E25" s="1" t="s">
        <v>21</v>
      </c>
      <c r="F25" s="1" t="s">
        <v>22</v>
      </c>
      <c r="G25" s="1" t="s">
        <v>98</v>
      </c>
      <c r="H25" s="6" t="s">
        <v>99</v>
      </c>
      <c r="I25" s="34" t="s">
        <v>24</v>
      </c>
      <c r="J25" s="1" t="s">
        <v>24</v>
      </c>
      <c r="K25" s="30">
        <v>428209</v>
      </c>
      <c r="L25" s="1" t="s">
        <v>24</v>
      </c>
      <c r="M25" s="8">
        <v>106608</v>
      </c>
      <c r="N25" s="8">
        <v>230394</v>
      </c>
      <c r="O25" s="8">
        <v>91207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 t="shared" si="1"/>
        <v>428209</v>
      </c>
      <c r="Y25" s="8">
        <f t="shared" si="0"/>
        <v>0</v>
      </c>
      <c r="Z25" s="4"/>
    </row>
    <row r="26" spans="1:26" x14ac:dyDescent="0.2">
      <c r="A26" s="33" t="s">
        <v>100</v>
      </c>
      <c r="B26" s="16" t="s">
        <v>101</v>
      </c>
      <c r="C26" s="1" t="s">
        <v>102</v>
      </c>
      <c r="D26" s="1" t="s">
        <v>103</v>
      </c>
      <c r="E26" s="1" t="s">
        <v>21</v>
      </c>
      <c r="F26" s="1" t="s">
        <v>22</v>
      </c>
      <c r="G26" s="1" t="s">
        <v>103</v>
      </c>
      <c r="H26" s="6" t="s">
        <v>104</v>
      </c>
      <c r="I26" s="34" t="s">
        <v>24</v>
      </c>
      <c r="J26" s="1" t="s">
        <v>24</v>
      </c>
      <c r="K26" s="30">
        <v>85642</v>
      </c>
      <c r="L26" s="40" t="s">
        <v>249</v>
      </c>
      <c r="M26" s="8">
        <v>10132</v>
      </c>
      <c r="N26" s="8">
        <v>55739</v>
      </c>
      <c r="O26" s="8">
        <v>19771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f t="shared" si="1"/>
        <v>85642</v>
      </c>
      <c r="Y26" s="8">
        <f t="shared" si="0"/>
        <v>0</v>
      </c>
      <c r="Z26" s="4"/>
    </row>
    <row r="27" spans="1:26" x14ac:dyDescent="0.2">
      <c r="A27" s="33" t="s">
        <v>105</v>
      </c>
      <c r="B27" s="16" t="s">
        <v>106</v>
      </c>
      <c r="C27" s="1" t="s">
        <v>107</v>
      </c>
      <c r="D27" s="1" t="s">
        <v>108</v>
      </c>
      <c r="E27" s="1" t="s">
        <v>21</v>
      </c>
      <c r="F27" s="1" t="s">
        <v>22</v>
      </c>
      <c r="G27" s="1" t="s">
        <v>108</v>
      </c>
      <c r="H27" s="6" t="s">
        <v>109</v>
      </c>
      <c r="I27" s="34" t="s">
        <v>24</v>
      </c>
      <c r="J27" s="1" t="s">
        <v>24</v>
      </c>
      <c r="K27" s="30">
        <v>18352</v>
      </c>
      <c r="L27" s="40" t="s">
        <v>249</v>
      </c>
      <c r="M27" s="8">
        <v>4569</v>
      </c>
      <c r="N27" s="8">
        <v>4588</v>
      </c>
      <c r="O27" s="8">
        <v>0</v>
      </c>
      <c r="P27" s="8">
        <v>9195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f t="shared" si="1"/>
        <v>18352</v>
      </c>
      <c r="Y27" s="8">
        <f t="shared" si="0"/>
        <v>0</v>
      </c>
      <c r="Z27" s="4"/>
    </row>
    <row r="28" spans="1:26" x14ac:dyDescent="0.2">
      <c r="A28" s="33" t="s">
        <v>110</v>
      </c>
      <c r="B28" s="16" t="s">
        <v>111</v>
      </c>
      <c r="C28" s="1" t="s">
        <v>112</v>
      </c>
      <c r="D28" s="1" t="s">
        <v>113</v>
      </c>
      <c r="E28" s="1" t="s">
        <v>21</v>
      </c>
      <c r="F28" s="1" t="s">
        <v>22</v>
      </c>
      <c r="G28" s="1" t="s">
        <v>113</v>
      </c>
      <c r="H28" s="6" t="s">
        <v>114</v>
      </c>
      <c r="I28" s="34" t="s">
        <v>24</v>
      </c>
      <c r="J28" s="1" t="s">
        <v>24</v>
      </c>
      <c r="K28" s="30">
        <v>1205103</v>
      </c>
      <c r="L28" s="1" t="s">
        <v>24</v>
      </c>
      <c r="M28" s="8">
        <v>300026</v>
      </c>
      <c r="N28" s="8">
        <v>691849</v>
      </c>
      <c r="O28" s="8">
        <v>213228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f t="shared" si="1"/>
        <v>1205103</v>
      </c>
      <c r="Y28" s="8">
        <f t="shared" si="0"/>
        <v>0</v>
      </c>
      <c r="Z28" s="4"/>
    </row>
    <row r="29" spans="1:26" x14ac:dyDescent="0.2">
      <c r="A29" s="33" t="s">
        <v>115</v>
      </c>
      <c r="B29" s="16" t="s">
        <v>116</v>
      </c>
      <c r="C29" s="1" t="s">
        <v>117</v>
      </c>
      <c r="D29" s="1" t="s">
        <v>118</v>
      </c>
      <c r="E29" s="1" t="s">
        <v>21</v>
      </c>
      <c r="F29" s="1" t="s">
        <v>22</v>
      </c>
      <c r="G29" s="1" t="s">
        <v>118</v>
      </c>
      <c r="H29" s="6" t="s">
        <v>119</v>
      </c>
      <c r="I29" s="34" t="s">
        <v>24</v>
      </c>
      <c r="J29" s="1" t="s">
        <v>24</v>
      </c>
      <c r="K29" s="30">
        <v>159049</v>
      </c>
      <c r="L29" s="1" t="s">
        <v>24</v>
      </c>
      <c r="M29" s="8">
        <v>0</v>
      </c>
      <c r="N29" s="8">
        <v>0</v>
      </c>
      <c r="O29" s="8">
        <v>4985</v>
      </c>
      <c r="P29" s="8">
        <v>4985</v>
      </c>
      <c r="Q29" s="8">
        <v>0</v>
      </c>
      <c r="R29" s="8">
        <v>130685</v>
      </c>
      <c r="S29" s="8">
        <v>18394</v>
      </c>
      <c r="T29" s="8">
        <v>0</v>
      </c>
      <c r="U29" s="8">
        <v>0</v>
      </c>
      <c r="V29" s="8">
        <v>0</v>
      </c>
      <c r="W29" s="8">
        <v>0</v>
      </c>
      <c r="X29" s="8">
        <f t="shared" si="1"/>
        <v>159049</v>
      </c>
      <c r="Y29" s="8">
        <f t="shared" si="0"/>
        <v>0</v>
      </c>
      <c r="Z29" s="4"/>
    </row>
    <row r="30" spans="1:26" x14ac:dyDescent="0.2">
      <c r="A30" s="33" t="s">
        <v>120</v>
      </c>
      <c r="B30" s="16" t="s">
        <v>121</v>
      </c>
      <c r="C30" s="1" t="s">
        <v>122</v>
      </c>
      <c r="D30" s="1" t="s">
        <v>123</v>
      </c>
      <c r="E30" s="1" t="s">
        <v>21</v>
      </c>
      <c r="F30" s="1" t="s">
        <v>22</v>
      </c>
      <c r="G30" s="1" t="s">
        <v>123</v>
      </c>
      <c r="H30" s="6" t="s">
        <v>124</v>
      </c>
      <c r="I30" s="34" t="s">
        <v>24</v>
      </c>
      <c r="J30" s="1" t="s">
        <v>24</v>
      </c>
      <c r="K30" s="30">
        <v>783011</v>
      </c>
      <c r="L30" s="1" t="s">
        <v>24</v>
      </c>
      <c r="M30" s="8">
        <v>68550</v>
      </c>
      <c r="N30" s="8">
        <v>313186</v>
      </c>
      <c r="O30" s="8">
        <v>200923</v>
      </c>
      <c r="P30" s="8">
        <v>128947</v>
      </c>
      <c r="Q30" s="8">
        <v>71405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f t="shared" si="1"/>
        <v>783011</v>
      </c>
      <c r="Y30" s="8">
        <f t="shared" si="0"/>
        <v>0</v>
      </c>
      <c r="Z30" s="4"/>
    </row>
    <row r="31" spans="1:26" x14ac:dyDescent="0.2">
      <c r="A31" s="33" t="s">
        <v>125</v>
      </c>
      <c r="B31" s="16" t="s">
        <v>126</v>
      </c>
      <c r="C31" s="1" t="s">
        <v>127</v>
      </c>
      <c r="D31" s="1" t="s">
        <v>128</v>
      </c>
      <c r="E31" s="1" t="s">
        <v>21</v>
      </c>
      <c r="F31" s="1" t="s">
        <v>22</v>
      </c>
      <c r="G31" s="1" t="s">
        <v>128</v>
      </c>
      <c r="H31" s="6" t="s">
        <v>129</v>
      </c>
      <c r="I31" s="34" t="s">
        <v>24</v>
      </c>
      <c r="J31" s="1" t="s">
        <v>24</v>
      </c>
      <c r="K31" s="30">
        <v>703487</v>
      </c>
      <c r="L31" s="1" t="s">
        <v>24</v>
      </c>
      <c r="M31" s="8">
        <v>175142</v>
      </c>
      <c r="N31" s="8">
        <v>0</v>
      </c>
      <c r="O31" s="8">
        <v>315609</v>
      </c>
      <c r="P31" s="8">
        <v>212736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f t="shared" si="1"/>
        <v>703487</v>
      </c>
      <c r="Y31" s="8">
        <f t="shared" si="0"/>
        <v>0</v>
      </c>
      <c r="Z31" s="4"/>
    </row>
    <row r="32" spans="1:26" x14ac:dyDescent="0.2">
      <c r="A32" s="33" t="s">
        <v>130</v>
      </c>
      <c r="B32" s="16" t="s">
        <v>131</v>
      </c>
      <c r="C32" s="1" t="s">
        <v>132</v>
      </c>
      <c r="D32" s="1" t="s">
        <v>133</v>
      </c>
      <c r="E32" s="1" t="s">
        <v>21</v>
      </c>
      <c r="F32" s="1" t="s">
        <v>22</v>
      </c>
      <c r="G32" s="1" t="s">
        <v>133</v>
      </c>
      <c r="H32" s="6" t="s">
        <v>134</v>
      </c>
      <c r="I32" s="34" t="s">
        <v>24</v>
      </c>
      <c r="J32" s="1" t="s">
        <v>24</v>
      </c>
      <c r="K32" s="30">
        <v>30586</v>
      </c>
      <c r="L32" s="40" t="s">
        <v>249</v>
      </c>
      <c r="M32" s="8">
        <v>7615</v>
      </c>
      <c r="N32" s="8">
        <v>17325</v>
      </c>
      <c r="O32" s="8">
        <v>5646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f t="shared" si="1"/>
        <v>30586</v>
      </c>
      <c r="Y32" s="8">
        <f t="shared" si="0"/>
        <v>0</v>
      </c>
      <c r="Z32" s="4"/>
    </row>
    <row r="33" spans="1:26" x14ac:dyDescent="0.2">
      <c r="A33" s="33" t="s">
        <v>135</v>
      </c>
      <c r="B33" s="16" t="s">
        <v>136</v>
      </c>
      <c r="C33" s="1" t="s">
        <v>137</v>
      </c>
      <c r="D33" s="1" t="s">
        <v>138</v>
      </c>
      <c r="E33" s="1" t="s">
        <v>21</v>
      </c>
      <c r="F33" s="1" t="s">
        <v>22</v>
      </c>
      <c r="G33" s="1" t="s">
        <v>138</v>
      </c>
      <c r="H33" s="6" t="s">
        <v>139</v>
      </c>
      <c r="I33" s="34" t="s">
        <v>24</v>
      </c>
      <c r="J33" s="1" t="s">
        <v>24</v>
      </c>
      <c r="K33" s="30">
        <v>2006466</v>
      </c>
      <c r="L33" s="1" t="s">
        <v>24</v>
      </c>
      <c r="M33" s="8">
        <v>0</v>
      </c>
      <c r="N33" s="8">
        <v>284601</v>
      </c>
      <c r="O33" s="8">
        <v>1574700</v>
      </c>
      <c r="P33" s="8">
        <v>147165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f t="shared" si="1"/>
        <v>2006466</v>
      </c>
      <c r="Y33" s="8">
        <f t="shared" si="0"/>
        <v>0</v>
      </c>
      <c r="Z33" s="4"/>
    </row>
    <row r="34" spans="1:26" x14ac:dyDescent="0.2">
      <c r="A34" s="33" t="s">
        <v>140</v>
      </c>
      <c r="B34" s="16" t="s">
        <v>141</v>
      </c>
      <c r="C34" s="1" t="s">
        <v>142</v>
      </c>
      <c r="D34" s="1" t="s">
        <v>143</v>
      </c>
      <c r="E34" s="1" t="s">
        <v>21</v>
      </c>
      <c r="F34" s="1" t="s">
        <v>22</v>
      </c>
      <c r="G34" s="1" t="s">
        <v>143</v>
      </c>
      <c r="H34" s="6" t="s">
        <v>144</v>
      </c>
      <c r="I34" s="34" t="s">
        <v>24</v>
      </c>
      <c r="J34" s="1" t="s">
        <v>24</v>
      </c>
      <c r="K34" s="30">
        <v>893122</v>
      </c>
      <c r="L34" s="1" t="s">
        <v>24</v>
      </c>
      <c r="M34" s="8">
        <v>222354</v>
      </c>
      <c r="N34" s="8">
        <v>0</v>
      </c>
      <c r="O34" s="8">
        <v>0</v>
      </c>
      <c r="P34" s="8">
        <v>343293</v>
      </c>
      <c r="Q34" s="8">
        <v>327475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f t="shared" si="1"/>
        <v>893122</v>
      </c>
      <c r="Y34" s="8">
        <f t="shared" si="0"/>
        <v>0</v>
      </c>
      <c r="Z34" s="4"/>
    </row>
    <row r="35" spans="1:26" x14ac:dyDescent="0.2">
      <c r="A35" s="33" t="s">
        <v>145</v>
      </c>
      <c r="B35" s="16" t="s">
        <v>146</v>
      </c>
      <c r="C35" s="1" t="s">
        <v>147</v>
      </c>
      <c r="D35" s="1" t="s">
        <v>148</v>
      </c>
      <c r="E35" s="1" t="s">
        <v>21</v>
      </c>
      <c r="F35" s="1" t="s">
        <v>22</v>
      </c>
      <c r="G35" s="1" t="s">
        <v>148</v>
      </c>
      <c r="H35" s="6" t="s">
        <v>149</v>
      </c>
      <c r="I35" s="34" t="s">
        <v>24</v>
      </c>
      <c r="J35" s="1" t="s">
        <v>24</v>
      </c>
      <c r="K35" s="30">
        <v>232456</v>
      </c>
      <c r="L35" s="1" t="s">
        <v>24</v>
      </c>
      <c r="M35" s="8">
        <v>0</v>
      </c>
      <c r="N35" s="8">
        <v>40738</v>
      </c>
      <c r="O35" s="8">
        <v>58114</v>
      </c>
      <c r="P35" s="8">
        <v>58114</v>
      </c>
      <c r="Q35" s="8">
        <v>58114</v>
      </c>
      <c r="R35" s="8">
        <v>17376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f t="shared" si="1"/>
        <v>232456</v>
      </c>
      <c r="Y35" s="8">
        <f t="shared" si="0"/>
        <v>0</v>
      </c>
      <c r="Z35" s="4"/>
    </row>
    <row r="36" spans="1:26" x14ac:dyDescent="0.2">
      <c r="A36" s="33" t="s">
        <v>150</v>
      </c>
      <c r="B36" s="16" t="s">
        <v>151</v>
      </c>
      <c r="C36" s="1" t="s">
        <v>152</v>
      </c>
      <c r="D36" s="1" t="s">
        <v>153</v>
      </c>
      <c r="E36" s="1" t="s">
        <v>21</v>
      </c>
      <c r="F36" s="1" t="s">
        <v>22</v>
      </c>
      <c r="G36" s="1" t="s">
        <v>153</v>
      </c>
      <c r="H36" s="6" t="s">
        <v>154</v>
      </c>
      <c r="I36" s="34" t="s">
        <v>24</v>
      </c>
      <c r="J36" s="1" t="s">
        <v>24</v>
      </c>
      <c r="K36" s="30">
        <v>287512</v>
      </c>
      <c r="L36" s="1" t="s">
        <v>24</v>
      </c>
      <c r="M36" s="8">
        <v>0</v>
      </c>
      <c r="N36" s="8">
        <v>111387</v>
      </c>
      <c r="O36" s="8">
        <v>136495</v>
      </c>
      <c r="P36" s="8">
        <v>39630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f t="shared" si="1"/>
        <v>287512</v>
      </c>
      <c r="Y36" s="8">
        <f t="shared" si="0"/>
        <v>0</v>
      </c>
      <c r="Z36" s="4"/>
    </row>
    <row r="37" spans="1:26" x14ac:dyDescent="0.2">
      <c r="A37" s="33" t="s">
        <v>155</v>
      </c>
      <c r="B37" s="16" t="s">
        <v>156</v>
      </c>
      <c r="C37" s="1" t="s">
        <v>157</v>
      </c>
      <c r="D37" s="1" t="s">
        <v>158</v>
      </c>
      <c r="E37" s="1" t="s">
        <v>21</v>
      </c>
      <c r="F37" s="1" t="s">
        <v>22</v>
      </c>
      <c r="G37" s="1" t="s">
        <v>158</v>
      </c>
      <c r="H37" s="6" t="s">
        <v>159</v>
      </c>
      <c r="I37" s="34" t="s">
        <v>24</v>
      </c>
      <c r="J37" s="1" t="s">
        <v>24</v>
      </c>
      <c r="K37" s="30">
        <v>122345</v>
      </c>
      <c r="L37" s="1" t="s">
        <v>24</v>
      </c>
      <c r="M37" s="8">
        <v>0</v>
      </c>
      <c r="N37" s="8">
        <v>0</v>
      </c>
      <c r="O37" s="8">
        <v>15263</v>
      </c>
      <c r="P37" s="8">
        <v>51600</v>
      </c>
      <c r="Q37" s="8">
        <v>40517</v>
      </c>
      <c r="R37" s="8">
        <v>14965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f t="shared" si="1"/>
        <v>122345</v>
      </c>
      <c r="Y37" s="8">
        <f t="shared" si="0"/>
        <v>0</v>
      </c>
      <c r="Z37" s="4"/>
    </row>
    <row r="38" spans="1:26" x14ac:dyDescent="0.2">
      <c r="A38" s="33" t="s">
        <v>160</v>
      </c>
      <c r="B38" s="16" t="s">
        <v>161</v>
      </c>
      <c r="C38" s="1" t="s">
        <v>162</v>
      </c>
      <c r="D38" s="1" t="s">
        <v>163</v>
      </c>
      <c r="E38" s="1" t="s">
        <v>21</v>
      </c>
      <c r="F38" s="1" t="s">
        <v>22</v>
      </c>
      <c r="G38" s="1" t="s">
        <v>163</v>
      </c>
      <c r="H38" s="6" t="s">
        <v>164</v>
      </c>
      <c r="I38" s="34" t="s">
        <v>24</v>
      </c>
      <c r="J38" s="1" t="s">
        <v>24</v>
      </c>
      <c r="K38" s="30">
        <v>159049</v>
      </c>
      <c r="L38" s="1" t="s">
        <v>24</v>
      </c>
      <c r="M38" s="8">
        <v>39597</v>
      </c>
      <c r="N38" s="8">
        <v>36553</v>
      </c>
      <c r="O38" s="8">
        <v>81662</v>
      </c>
      <c r="P38" s="8">
        <v>1237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f t="shared" si="1"/>
        <v>159049</v>
      </c>
      <c r="Y38" s="8">
        <f t="shared" si="0"/>
        <v>0</v>
      </c>
      <c r="Z38" s="4"/>
    </row>
    <row r="39" spans="1:26" x14ac:dyDescent="0.2">
      <c r="A39" s="33" t="s">
        <v>165</v>
      </c>
      <c r="B39" s="16" t="s">
        <v>166</v>
      </c>
      <c r="C39" s="1" t="s">
        <v>167</v>
      </c>
      <c r="D39" s="1" t="s">
        <v>168</v>
      </c>
      <c r="E39" s="1" t="s">
        <v>21</v>
      </c>
      <c r="F39" s="1" t="s">
        <v>22</v>
      </c>
      <c r="G39" s="1" t="s">
        <v>168</v>
      </c>
      <c r="H39" s="6" t="s">
        <v>169</v>
      </c>
      <c r="I39" s="34" t="s">
        <v>24</v>
      </c>
      <c r="J39" s="1" t="s">
        <v>24</v>
      </c>
      <c r="K39" s="30">
        <v>226339</v>
      </c>
      <c r="L39" s="1" t="s">
        <v>24</v>
      </c>
      <c r="M39" s="8">
        <v>0</v>
      </c>
      <c r="N39" s="8">
        <v>0</v>
      </c>
      <c r="O39" s="8">
        <v>0</v>
      </c>
      <c r="P39" s="8">
        <v>204918</v>
      </c>
      <c r="Q39" s="8">
        <v>21421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f t="shared" si="1"/>
        <v>226339</v>
      </c>
      <c r="Y39" s="8">
        <f t="shared" si="0"/>
        <v>0</v>
      </c>
      <c r="Z39" s="4"/>
    </row>
    <row r="40" spans="1:26" x14ac:dyDescent="0.2">
      <c r="A40" s="33" t="s">
        <v>170</v>
      </c>
      <c r="B40" s="16" t="s">
        <v>171</v>
      </c>
      <c r="C40" s="1" t="s">
        <v>172</v>
      </c>
      <c r="D40" s="1" t="s">
        <v>173</v>
      </c>
      <c r="E40" s="1" t="s">
        <v>21</v>
      </c>
      <c r="F40" s="1" t="s">
        <v>22</v>
      </c>
      <c r="G40" s="1" t="s">
        <v>173</v>
      </c>
      <c r="H40" s="6" t="s">
        <v>174</v>
      </c>
      <c r="I40" s="34" t="s">
        <v>24</v>
      </c>
      <c r="J40" s="1" t="s">
        <v>24</v>
      </c>
      <c r="K40" s="30">
        <v>587258</v>
      </c>
      <c r="L40" s="1" t="s">
        <v>24</v>
      </c>
      <c r="M40" s="8">
        <v>0</v>
      </c>
      <c r="N40" s="8">
        <v>0</v>
      </c>
      <c r="O40" s="8">
        <v>0</v>
      </c>
      <c r="P40" s="8">
        <v>82408</v>
      </c>
      <c r="Q40" s="8">
        <v>251006</v>
      </c>
      <c r="R40" s="8">
        <v>253844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f t="shared" si="1"/>
        <v>587258</v>
      </c>
      <c r="Y40" s="8">
        <f t="shared" si="0"/>
        <v>0</v>
      </c>
      <c r="Z40" s="4"/>
    </row>
    <row r="41" spans="1:26" x14ac:dyDescent="0.2">
      <c r="A41" s="33" t="s">
        <v>175</v>
      </c>
      <c r="B41" s="16" t="s">
        <v>176</v>
      </c>
      <c r="C41" s="1" t="s">
        <v>177</v>
      </c>
      <c r="D41" s="1" t="s">
        <v>178</v>
      </c>
      <c r="E41" s="1" t="s">
        <v>21</v>
      </c>
      <c r="F41" s="1" t="s">
        <v>22</v>
      </c>
      <c r="G41" s="1" t="s">
        <v>178</v>
      </c>
      <c r="H41" s="6" t="s">
        <v>179</v>
      </c>
      <c r="I41" s="34" t="s">
        <v>24</v>
      </c>
      <c r="J41" s="1" t="s">
        <v>24</v>
      </c>
      <c r="K41" s="30">
        <v>110111</v>
      </c>
      <c r="L41" s="40" t="s">
        <v>249</v>
      </c>
      <c r="M41" s="8">
        <v>27414</v>
      </c>
      <c r="N41" s="8">
        <v>56812</v>
      </c>
      <c r="O41" s="8">
        <v>25885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f t="shared" si="1"/>
        <v>110111</v>
      </c>
      <c r="Y41" s="8">
        <f t="shared" si="0"/>
        <v>0</v>
      </c>
      <c r="Z41" s="4"/>
    </row>
    <row r="42" spans="1:26" x14ac:dyDescent="0.2">
      <c r="A42" s="33" t="s">
        <v>180</v>
      </c>
      <c r="B42" s="35" t="s">
        <v>181</v>
      </c>
      <c r="C42" s="36" t="s">
        <v>182</v>
      </c>
      <c r="D42" s="36" t="s">
        <v>183</v>
      </c>
      <c r="E42" s="36" t="s">
        <v>21</v>
      </c>
      <c r="F42" s="37" t="s">
        <v>22</v>
      </c>
      <c r="G42" s="38" t="s">
        <v>183</v>
      </c>
      <c r="H42" s="39" t="s">
        <v>184</v>
      </c>
      <c r="I42" s="34" t="s">
        <v>24</v>
      </c>
      <c r="J42" s="1" t="s">
        <v>24</v>
      </c>
      <c r="K42" s="30">
        <v>85642</v>
      </c>
      <c r="L42" s="1" t="s">
        <v>24</v>
      </c>
      <c r="M42" s="8">
        <v>21322</v>
      </c>
      <c r="N42" s="8">
        <v>0</v>
      </c>
      <c r="O42" s="8">
        <v>0</v>
      </c>
      <c r="P42" s="8">
        <v>9127</v>
      </c>
      <c r="Q42" s="8">
        <v>35145</v>
      </c>
      <c r="R42" s="8">
        <v>20048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f t="shared" si="1"/>
        <v>85642</v>
      </c>
      <c r="Y42" s="8">
        <f t="shared" si="0"/>
        <v>0</v>
      </c>
      <c r="Z42" s="4"/>
    </row>
    <row r="43" spans="1:26" x14ac:dyDescent="0.2">
      <c r="A43" s="33" t="s">
        <v>185</v>
      </c>
      <c r="B43" s="35" t="s">
        <v>186</v>
      </c>
      <c r="C43" s="36" t="s">
        <v>187</v>
      </c>
      <c r="D43" s="36" t="s">
        <v>188</v>
      </c>
      <c r="E43" s="36" t="s">
        <v>21</v>
      </c>
      <c r="F43" s="37" t="s">
        <v>22</v>
      </c>
      <c r="G43" s="38" t="s">
        <v>188</v>
      </c>
      <c r="H43" s="39" t="s">
        <v>189</v>
      </c>
      <c r="I43" s="34" t="s">
        <v>24</v>
      </c>
      <c r="J43" s="1" t="s">
        <v>24</v>
      </c>
      <c r="K43" s="30">
        <v>171284</v>
      </c>
      <c r="L43" s="1" t="s">
        <v>24</v>
      </c>
      <c r="M43" s="8">
        <v>0</v>
      </c>
      <c r="N43" s="8">
        <v>0</v>
      </c>
      <c r="O43" s="8">
        <v>17960</v>
      </c>
      <c r="P43" s="8">
        <v>66934</v>
      </c>
      <c r="Q43" s="8">
        <v>32803</v>
      </c>
      <c r="R43" s="8">
        <v>4734</v>
      </c>
      <c r="S43" s="8">
        <v>2247</v>
      </c>
      <c r="T43" s="8">
        <v>35450</v>
      </c>
      <c r="U43" s="8">
        <v>11156</v>
      </c>
      <c r="V43" s="8">
        <v>0</v>
      </c>
      <c r="W43" s="8">
        <v>0</v>
      </c>
      <c r="X43" s="8">
        <f t="shared" si="1"/>
        <v>171284</v>
      </c>
      <c r="Y43" s="8">
        <f t="shared" si="0"/>
        <v>0</v>
      </c>
      <c r="Z43" s="4"/>
    </row>
    <row r="44" spans="1:26" x14ac:dyDescent="0.2">
      <c r="A44" s="33" t="s">
        <v>190</v>
      </c>
      <c r="B44" s="16" t="s">
        <v>191</v>
      </c>
      <c r="C44" s="1" t="s">
        <v>192</v>
      </c>
      <c r="D44" s="1" t="s">
        <v>193</v>
      </c>
      <c r="E44" s="1" t="s">
        <v>21</v>
      </c>
      <c r="F44" s="1" t="s">
        <v>22</v>
      </c>
      <c r="G44" s="1" t="s">
        <v>193</v>
      </c>
      <c r="H44" s="6" t="s">
        <v>194</v>
      </c>
      <c r="I44" s="34" t="s">
        <v>24</v>
      </c>
      <c r="J44" s="1" t="s">
        <v>24</v>
      </c>
      <c r="K44" s="30">
        <v>152932</v>
      </c>
      <c r="L44" s="1" t="s">
        <v>24</v>
      </c>
      <c r="M44" s="8">
        <v>0</v>
      </c>
      <c r="N44" s="8">
        <v>0</v>
      </c>
      <c r="O44" s="8">
        <v>56667</v>
      </c>
      <c r="P44" s="8">
        <v>89886</v>
      </c>
      <c r="Q44" s="8">
        <v>0</v>
      </c>
      <c r="R44" s="8">
        <v>6379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f t="shared" si="1"/>
        <v>152932</v>
      </c>
      <c r="Y44" s="8">
        <f t="shared" si="0"/>
        <v>0</v>
      </c>
      <c r="Z44" s="4"/>
    </row>
    <row r="45" spans="1:26" x14ac:dyDescent="0.2">
      <c r="A45" s="33" t="s">
        <v>195</v>
      </c>
      <c r="B45" s="16" t="s">
        <v>196</v>
      </c>
      <c r="C45" s="9" t="s">
        <v>197</v>
      </c>
      <c r="D45" s="9" t="s">
        <v>198</v>
      </c>
      <c r="E45" s="9" t="s">
        <v>21</v>
      </c>
      <c r="F45" s="2" t="s">
        <v>22</v>
      </c>
      <c r="G45" s="1" t="s">
        <v>198</v>
      </c>
      <c r="H45" s="3" t="s">
        <v>199</v>
      </c>
      <c r="I45" s="34" t="s">
        <v>24</v>
      </c>
      <c r="J45" s="1" t="s">
        <v>24</v>
      </c>
      <c r="K45" s="30">
        <v>783011</v>
      </c>
      <c r="L45" s="1" t="s">
        <v>24</v>
      </c>
      <c r="M45" s="8">
        <v>0</v>
      </c>
      <c r="N45" s="8">
        <v>0</v>
      </c>
      <c r="O45" s="8">
        <v>191773</v>
      </c>
      <c r="P45" s="8">
        <v>358843</v>
      </c>
      <c r="Q45" s="8">
        <v>111599</v>
      </c>
      <c r="R45" s="8">
        <v>0</v>
      </c>
      <c r="S45" s="8">
        <v>0</v>
      </c>
      <c r="T45" s="8">
        <v>0</v>
      </c>
      <c r="U45" s="8">
        <v>0</v>
      </c>
      <c r="V45" s="8">
        <v>120796</v>
      </c>
      <c r="W45" s="8">
        <v>0</v>
      </c>
      <c r="X45" s="8">
        <f t="shared" si="1"/>
        <v>783011</v>
      </c>
      <c r="Y45" s="8">
        <f t="shared" si="0"/>
        <v>0</v>
      </c>
      <c r="Z45" s="4"/>
    </row>
    <row r="46" spans="1:26" x14ac:dyDescent="0.2">
      <c r="A46" s="33" t="s">
        <v>200</v>
      </c>
      <c r="B46" s="16" t="s">
        <v>201</v>
      </c>
      <c r="C46" s="1" t="s">
        <v>202</v>
      </c>
      <c r="D46" s="1" t="s">
        <v>203</v>
      </c>
      <c r="E46" s="1" t="s">
        <v>21</v>
      </c>
      <c r="F46" s="1" t="s">
        <v>22</v>
      </c>
      <c r="G46" s="1" t="s">
        <v>203</v>
      </c>
      <c r="H46" s="6" t="s">
        <v>204</v>
      </c>
      <c r="I46" s="34" t="s">
        <v>24</v>
      </c>
      <c r="J46" s="1" t="s">
        <v>24</v>
      </c>
      <c r="K46" s="30">
        <v>97876</v>
      </c>
      <c r="L46" s="1" t="s">
        <v>24</v>
      </c>
      <c r="M46" s="8">
        <v>0</v>
      </c>
      <c r="N46" s="8">
        <v>0</v>
      </c>
      <c r="O46" s="8">
        <v>15353</v>
      </c>
      <c r="P46" s="8">
        <v>6817</v>
      </c>
      <c r="Q46" s="8">
        <v>6731</v>
      </c>
      <c r="R46" s="8">
        <v>23012</v>
      </c>
      <c r="S46" s="8">
        <v>32304</v>
      </c>
      <c r="T46" s="8">
        <v>13659</v>
      </c>
      <c r="U46" s="8">
        <v>0</v>
      </c>
      <c r="V46" s="8">
        <v>0</v>
      </c>
      <c r="W46" s="8">
        <v>0</v>
      </c>
      <c r="X46" s="8">
        <f t="shared" si="1"/>
        <v>97876</v>
      </c>
      <c r="Y46" s="8">
        <f t="shared" si="0"/>
        <v>0</v>
      </c>
      <c r="Z46" s="4"/>
    </row>
    <row r="47" spans="1:26" x14ac:dyDescent="0.2">
      <c r="A47" s="33" t="s">
        <v>205</v>
      </c>
      <c r="B47" s="16" t="s">
        <v>206</v>
      </c>
      <c r="C47" s="1" t="s">
        <v>207</v>
      </c>
      <c r="D47" s="1" t="s">
        <v>208</v>
      </c>
      <c r="E47" s="1" t="s">
        <v>21</v>
      </c>
      <c r="F47" s="1" t="s">
        <v>22</v>
      </c>
      <c r="G47" s="1" t="s">
        <v>208</v>
      </c>
      <c r="H47" s="6" t="s">
        <v>209</v>
      </c>
      <c r="I47" s="34" t="s">
        <v>24</v>
      </c>
      <c r="J47" s="1" t="s">
        <v>24</v>
      </c>
      <c r="K47" s="30">
        <v>385388</v>
      </c>
      <c r="L47" s="1" t="s">
        <v>24</v>
      </c>
      <c r="M47" s="8">
        <v>95948</v>
      </c>
      <c r="N47" s="8">
        <v>118869</v>
      </c>
      <c r="O47" s="8">
        <v>168684</v>
      </c>
      <c r="P47" s="8">
        <v>1887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f t="shared" si="1"/>
        <v>385388</v>
      </c>
      <c r="Y47" s="8">
        <f t="shared" si="0"/>
        <v>0</v>
      </c>
      <c r="Z47" s="4"/>
    </row>
    <row r="48" spans="1:26" x14ac:dyDescent="0.2">
      <c r="A48" s="33" t="s">
        <v>210</v>
      </c>
      <c r="B48" s="16" t="s">
        <v>211</v>
      </c>
      <c r="C48" s="1" t="s">
        <v>212</v>
      </c>
      <c r="D48" s="1" t="s">
        <v>213</v>
      </c>
      <c r="E48" s="1" t="s">
        <v>21</v>
      </c>
      <c r="F48" s="1" t="s">
        <v>22</v>
      </c>
      <c r="G48" s="1" t="s">
        <v>213</v>
      </c>
      <c r="H48" s="6" t="s">
        <v>214</v>
      </c>
      <c r="I48" s="34" t="s">
        <v>24</v>
      </c>
      <c r="J48" s="1" t="s">
        <v>24</v>
      </c>
      <c r="K48" s="30">
        <v>103994</v>
      </c>
      <c r="L48" s="1" t="s">
        <v>24</v>
      </c>
      <c r="M48" s="8">
        <v>0</v>
      </c>
      <c r="N48" s="8">
        <v>0</v>
      </c>
      <c r="O48" s="8">
        <v>12826</v>
      </c>
      <c r="P48" s="8">
        <v>74993</v>
      </c>
      <c r="Q48" s="8">
        <v>16175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f t="shared" si="1"/>
        <v>103994</v>
      </c>
      <c r="Y48" s="8">
        <f t="shared" si="0"/>
        <v>0</v>
      </c>
      <c r="Z48" s="4"/>
    </row>
    <row r="49" spans="1:26" x14ac:dyDescent="0.2">
      <c r="A49" s="33" t="s">
        <v>215</v>
      </c>
      <c r="B49" s="16" t="s">
        <v>216</v>
      </c>
      <c r="C49" s="1" t="s">
        <v>217</v>
      </c>
      <c r="D49" s="1" t="s">
        <v>218</v>
      </c>
      <c r="E49" s="1" t="s">
        <v>21</v>
      </c>
      <c r="F49" s="1" t="s">
        <v>22</v>
      </c>
      <c r="G49" s="1" t="s">
        <v>218</v>
      </c>
      <c r="H49" s="6" t="s">
        <v>219</v>
      </c>
      <c r="I49" s="34" t="s">
        <v>24</v>
      </c>
      <c r="J49" s="1" t="s">
        <v>24</v>
      </c>
      <c r="K49" s="30">
        <v>477147</v>
      </c>
      <c r="L49" s="1" t="s">
        <v>24</v>
      </c>
      <c r="M49" s="8">
        <v>118792</v>
      </c>
      <c r="N49" s="8">
        <v>0</v>
      </c>
      <c r="O49" s="8">
        <v>0</v>
      </c>
      <c r="P49" s="8">
        <v>226447</v>
      </c>
      <c r="Q49" s="8">
        <v>0</v>
      </c>
      <c r="R49" s="8">
        <v>131908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f t="shared" si="1"/>
        <v>477147</v>
      </c>
      <c r="Y49" s="8">
        <f t="shared" si="0"/>
        <v>0</v>
      </c>
      <c r="Z49" s="4"/>
    </row>
    <row r="50" spans="1:26" x14ac:dyDescent="0.2">
      <c r="A50" s="33" t="s">
        <v>220</v>
      </c>
      <c r="B50" s="16" t="s">
        <v>221</v>
      </c>
      <c r="C50" s="1" t="s">
        <v>222</v>
      </c>
      <c r="D50" s="1" t="s">
        <v>223</v>
      </c>
      <c r="E50" s="1" t="s">
        <v>21</v>
      </c>
      <c r="F50" s="1" t="s">
        <v>22</v>
      </c>
      <c r="G50" s="1" t="s">
        <v>223</v>
      </c>
      <c r="H50" s="6" t="s">
        <v>224</v>
      </c>
      <c r="I50" s="34" t="s">
        <v>24</v>
      </c>
      <c r="J50" s="1" t="s">
        <v>24</v>
      </c>
      <c r="K50" s="30">
        <v>42821</v>
      </c>
      <c r="L50" s="1" t="s">
        <v>24</v>
      </c>
      <c r="M50" s="8">
        <v>0</v>
      </c>
      <c r="N50" s="8">
        <v>0</v>
      </c>
      <c r="O50" s="8">
        <v>28000</v>
      </c>
      <c r="P50" s="8">
        <v>14821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f t="shared" si="1"/>
        <v>42821</v>
      </c>
      <c r="Y50" s="8">
        <f t="shared" si="0"/>
        <v>0</v>
      </c>
      <c r="Z50" s="4"/>
    </row>
    <row r="51" spans="1:26" x14ac:dyDescent="0.2">
      <c r="A51" s="33" t="s">
        <v>225</v>
      </c>
      <c r="B51" s="16" t="s">
        <v>226</v>
      </c>
      <c r="C51" s="1" t="s">
        <v>227</v>
      </c>
      <c r="D51" s="1" t="s">
        <v>228</v>
      </c>
      <c r="E51" s="1" t="s">
        <v>21</v>
      </c>
      <c r="F51" s="1" t="s">
        <v>22</v>
      </c>
      <c r="G51" s="1" t="s">
        <v>228</v>
      </c>
      <c r="H51" s="6" t="s">
        <v>229</v>
      </c>
      <c r="I51" s="1" t="s">
        <v>24</v>
      </c>
      <c r="J51" s="1" t="s">
        <v>24</v>
      </c>
      <c r="K51" s="30">
        <v>122345</v>
      </c>
      <c r="L51" s="1" t="s">
        <v>24</v>
      </c>
      <c r="M51" s="8">
        <v>0</v>
      </c>
      <c r="N51" s="8">
        <v>64779</v>
      </c>
      <c r="O51" s="8">
        <v>57566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f t="shared" si="1"/>
        <v>122345</v>
      </c>
      <c r="Y51" s="8">
        <f t="shared" si="0"/>
        <v>0</v>
      </c>
      <c r="Z51" s="4"/>
    </row>
    <row r="52" spans="1:26" ht="15.75" x14ac:dyDescent="0.25">
      <c r="A52" s="41" t="s">
        <v>14</v>
      </c>
      <c r="B52" s="41"/>
      <c r="C52" s="42"/>
      <c r="D52" s="42"/>
      <c r="E52" s="42"/>
      <c r="F52" s="42"/>
      <c r="G52" s="42"/>
      <c r="H52" s="41"/>
      <c r="I52" s="42"/>
      <c r="J52" s="42"/>
      <c r="K52" s="43">
        <f>SUBTOTAL(109,Table1[] Table1[
2021‒22
Final
Allocation
Amount] )</f>
        <v>18822853</v>
      </c>
      <c r="L52" s="42"/>
      <c r="M52" s="43">
        <f>SUBTOTAL(109,Table1[1st
Apportionment])</f>
        <v>1563537</v>
      </c>
      <c r="N52" s="43">
        <f>SUBTOTAL(109,Table1[2nd
Apportionment])</f>
        <v>2627081</v>
      </c>
      <c r="O52" s="43">
        <f>SUBTOTAL(109,Table1[3rd
Apportionment])</f>
        <v>6082314</v>
      </c>
      <c r="P52" s="43">
        <f>SUBTOTAL(109,Table1[4th
Apportionment])</f>
        <v>3335236</v>
      </c>
      <c r="Q52" s="43">
        <f>SUBTOTAL(109,Table1[5th
Apportionment])</f>
        <v>1270254</v>
      </c>
      <c r="R52" s="43">
        <f>SUBTOTAL(109,Table1[6th
Apportionment])</f>
        <v>2409991</v>
      </c>
      <c r="S52" s="43">
        <f>SUBTOTAL(109,Table1[7th Apportionment])</f>
        <v>899398</v>
      </c>
      <c r="T52" s="43">
        <f>SUBTOTAL(109,Table1[8th Apportionment])</f>
        <v>158466</v>
      </c>
      <c r="U52" s="43">
        <f>SUBTOTAL(109,Table1[9th Apportionment])</f>
        <v>156132</v>
      </c>
      <c r="V52" s="43">
        <f>SUBTOTAL(109,Table1[10th Apportionment])</f>
        <v>320444</v>
      </c>
      <c r="W52" s="43">
        <f>SUBTOTAL(109,Table1[Invoices])</f>
        <v>0</v>
      </c>
      <c r="X52" s="43">
        <f>SUBTOTAL(109,Table1[Total Paid])</f>
        <v>18822853</v>
      </c>
      <c r="Y52" s="43">
        <f>SUBTOTAL(109,Table1[Balance Remaining])</f>
        <v>0</v>
      </c>
      <c r="Z52" s="4"/>
    </row>
    <row r="53" spans="1:26" x14ac:dyDescent="0.2">
      <c r="A53" s="16" t="s">
        <v>15</v>
      </c>
      <c r="B53" s="25"/>
      <c r="C53" s="9"/>
      <c r="D53" s="9"/>
      <c r="E53" s="9"/>
      <c r="G53" s="10"/>
      <c r="I53" s="10"/>
      <c r="J53" s="10"/>
      <c r="K53" s="30"/>
      <c r="L53" s="10"/>
      <c r="M53" s="11"/>
      <c r="N53" s="12"/>
      <c r="O53" s="12"/>
      <c r="P53" s="12"/>
      <c r="Q53" s="12"/>
      <c r="R53" s="8"/>
      <c r="S53" s="8"/>
      <c r="T53" s="8"/>
      <c r="U53" s="8"/>
      <c r="V53" s="13"/>
      <c r="W53" s="12"/>
      <c r="X53" s="12"/>
      <c r="Y53" s="4"/>
      <c r="Z53" s="4"/>
    </row>
    <row r="54" spans="1:26" x14ac:dyDescent="0.2">
      <c r="A54" s="16" t="s">
        <v>16</v>
      </c>
      <c r="B54" s="25"/>
      <c r="C54" s="9"/>
      <c r="D54" s="9"/>
      <c r="E54" s="9"/>
      <c r="G54" s="10"/>
      <c r="I54" s="10"/>
      <c r="J54" s="10"/>
      <c r="K54" s="30"/>
      <c r="L54" s="10"/>
      <c r="M54" s="11"/>
      <c r="N54" s="12"/>
      <c r="O54" s="12"/>
      <c r="P54" s="12"/>
      <c r="Q54" s="12"/>
      <c r="R54" s="8"/>
      <c r="S54" s="8"/>
      <c r="T54" s="8"/>
      <c r="U54" s="8"/>
      <c r="V54" s="13"/>
      <c r="W54" s="12"/>
      <c r="X54" s="12"/>
      <c r="Y54" s="4"/>
      <c r="Z54" s="4"/>
    </row>
    <row r="55" spans="1:26" x14ac:dyDescent="0.2">
      <c r="A55" s="26" t="s">
        <v>248</v>
      </c>
      <c r="B55" s="25"/>
      <c r="C55" s="9"/>
      <c r="D55" s="9"/>
      <c r="E55" s="9"/>
      <c r="G55" s="10"/>
      <c r="I55" s="10"/>
      <c r="J55" s="10"/>
      <c r="K55" s="30"/>
      <c r="L55" s="10"/>
      <c r="M55" s="11"/>
      <c r="N55" s="12"/>
      <c r="O55" s="12"/>
      <c r="P55" s="12"/>
      <c r="Q55" s="12"/>
      <c r="R55" s="8"/>
      <c r="S55" s="8"/>
      <c r="T55" s="8"/>
      <c r="U55" s="8"/>
      <c r="V55" s="13"/>
      <c r="W55" s="12"/>
      <c r="X55" s="12"/>
      <c r="Y55" s="4"/>
      <c r="Z55" s="4"/>
    </row>
  </sheetData>
  <phoneticPr fontId="16" type="noConversion"/>
  <conditionalFormatting sqref="H1:H51 H53:H1048576">
    <cfRule type="duplicateValues" dxfId="0" priority="1"/>
  </conditionalFormatting>
  <hyperlinks>
    <hyperlink ref="A7" r:id="rId1" tooltip="Apportionment overview web page for Title I, Part D for fiscal year 2021-22." xr:uid="{86E47039-E2F8-4309-ACE2-DA69BFA75D67}"/>
  </hyperlinks>
  <pageMargins left="0.7" right="0.7" top="0.75" bottom="0.75" header="0.3" footer="0.3"/>
  <pageSetup scale="32" fitToHeight="0" orientation="landscape" r:id="rId2"/>
  <headerFooter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Title I, Part D Alloc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Title I, Part D, Subpart 2 (CA Dept of Education)</dc:title>
  <dc:subject>Title I, Part D, Subpart 2 entitlements for fiscal year 2021-22.</dc:subject>
  <dc:creator/>
  <cp:lastModifiedBy/>
  <dcterms:created xsi:type="dcterms:W3CDTF">2023-12-15T18:47:10Z</dcterms:created>
  <dcterms:modified xsi:type="dcterms:W3CDTF">2023-12-15T18:47:23Z</dcterms:modified>
</cp:coreProperties>
</file>