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80849901-49A0-4AB7-94D7-6A9B9B6666FB}" xr6:coauthVersionLast="47" xr6:coauthVersionMax="47" xr10:uidLastSave="{00000000-0000-0000-0000-000000000000}"/>
  <bookViews>
    <workbookView xWindow="-120" yWindow="-120" windowWidth="29040" windowHeight="15840" xr2:uid="{572BD0DF-21B9-4740-851E-492D6F84F5C3}"/>
  </bookViews>
  <sheets>
    <sheet name="State-Level Activities" sheetId="1" r:id="rId1"/>
  </sheets>
  <definedNames>
    <definedName name="admin">#REF!</definedName>
    <definedName name="admin_year">#REF!</definedName>
    <definedName name="APPE">#REF!</definedName>
    <definedName name="APPE_adj">#REF!</definedName>
    <definedName name="APPE_adj_year_row">#REF!</definedName>
    <definedName name="APPE_title_row">#REF!</definedName>
    <definedName name="childcount">#REF!</definedName>
    <definedName name="childcount_title_row">#REF!</definedName>
    <definedName name="fund_table">#REF!</definedName>
    <definedName name="FY_Inflation">#REF!</definedName>
    <definedName name="FY_Inflation_year_row">#REF!</definedName>
    <definedName name="max_funding">#REF!</definedName>
    <definedName name="max_funding_year_row">#REF!</definedName>
    <definedName name="OA_pop_est_year">#REF!</definedName>
    <definedName name="OA_Population">#REF!</definedName>
    <definedName name="other">#REF!</definedName>
    <definedName name="other_label">#REF!</definedName>
    <definedName name="penalty_table">#REF!</definedName>
    <definedName name="pop_est_table">#REF!</definedName>
    <definedName name="pop_est_year_row">#REF!</definedName>
    <definedName name="pov_est_table">#REF!</definedName>
    <definedName name="_xlnm.Print_Area" localSheetId="0">'State-Level Activities'!$A$1:$M$201</definedName>
    <definedName name="Prior_Year_Penalties_Year_Row">#REF!</definedName>
    <definedName name="var_table">#REF!</definedName>
    <definedName name="year_ro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55" i="1" l="1"/>
  <c r="U252" i="1"/>
  <c r="W215" i="1"/>
  <c r="R209" i="1"/>
  <c r="N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P278" i="1" s="1"/>
  <c r="J91" i="1"/>
  <c r="I58" i="1"/>
  <c r="H47" i="1"/>
  <c r="V225" i="1" s="1"/>
  <c r="I45" i="1"/>
  <c r="I41" i="1"/>
  <c r="I39" i="1"/>
  <c r="I35" i="1"/>
  <c r="I24" i="1"/>
  <c r="I21" i="1"/>
  <c r="I12" i="1"/>
  <c r="B32" i="1"/>
  <c r="H88" i="1"/>
  <c r="H82" i="1"/>
  <c r="H78" i="1"/>
  <c r="H72" i="1"/>
  <c r="S227" i="1"/>
  <c r="I3" i="1"/>
  <c r="I5" i="1" s="1"/>
  <c r="I62" i="1" l="1"/>
  <c r="J64" i="1" s="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R230" i="1"/>
  <c r="J47" i="1"/>
  <c r="J48" i="1" s="1"/>
  <c r="J66" i="1"/>
  <c r="W271" i="1"/>
  <c r="P272" i="1"/>
  <c r="I9" i="1"/>
  <c r="J62" i="1"/>
  <c r="D111" i="1"/>
  <c r="P267" i="1"/>
  <c r="S272" i="1"/>
  <c r="H96" i="1"/>
  <c r="I99" i="1" s="1"/>
  <c r="J99" i="1" s="1"/>
  <c r="E111" i="1"/>
  <c r="J110" i="1" s="1"/>
  <c r="P268" i="1"/>
  <c r="P273" i="1"/>
  <c r="P269" i="1"/>
  <c r="P275" i="1"/>
  <c r="R269" i="1"/>
  <c r="P276" i="1"/>
  <c r="P270" i="1"/>
  <c r="P277" i="1"/>
  <c r="A110" i="1"/>
  <c r="P271" i="1"/>
  <c r="J104" i="1" l="1"/>
  <c r="J103" i="1"/>
  <c r="J102" i="1"/>
  <c r="K101" i="1"/>
  <c r="J101" i="1"/>
  <c r="J100" i="1"/>
  <c r="J98" i="1"/>
  <c r="W257" i="1"/>
  <c r="J180" i="1"/>
  <c r="J176" i="1"/>
  <c r="J178" i="1" s="1"/>
  <c r="H13" i="1"/>
  <c r="J11" i="1"/>
  <c r="W216" i="1"/>
  <c r="U227" i="1" s="1"/>
</calcChain>
</file>

<file path=xl/sharedStrings.xml><?xml version="1.0" encoding="utf-8"?>
<sst xmlns="http://schemas.openxmlformats.org/spreadsheetml/2006/main" count="251" uniqueCount="187">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</sst>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3" x14ac:knownFonts="1">
    <font>
      <sz val="10"/>
      <name val="Arial"/>
      <family val="2"/>
    </font>
    <font>
      <sz val="10"/>
      <name val="Arial"/>
      <family val="2"/>
    </font>
    <font>
      <b/>
      <sz val="16"/>
      <name val="Arial"/>
      <family val="2"/>
    </font>
    <font>
      <sz val="10"/>
      <color theme="0"/>
      <name val="Arial"/>
      <family val="2"/>
    </font>
    <font>
      <sz val="10"/>
      <color indexed="9"/>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5"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6" fillId="3" borderId="0" xfId="0" applyFont="1" applyFill="1"/>
    <xf numFmtId="6" fontId="0" fillId="3" borderId="0" xfId="0" applyNumberFormat="1" applyFill="1" applyAlignment="1">
      <alignment horizontal="right"/>
    </xf>
    <xf numFmtId="0" fontId="6"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8"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1" fillId="3" borderId="0" xfId="0" applyFont="1" applyFill="1"/>
    <xf numFmtId="0" fontId="1" fillId="3" borderId="0" xfId="0" applyFont="1" applyFill="1" applyAlignment="1">
      <alignment horizontal="left"/>
    </xf>
    <xf numFmtId="165" fontId="6" fillId="3" borderId="0" xfId="0" applyNumberFormat="1" applyFont="1" applyFill="1"/>
    <xf numFmtId="165" fontId="9" fillId="0" borderId="0" xfId="0" quotePrefix="1" applyNumberFormat="1" applyFont="1"/>
    <xf numFmtId="0" fontId="1" fillId="0" borderId="0" xfId="0" applyFont="1"/>
    <xf numFmtId="0" fontId="6" fillId="3" borderId="2" xfId="0" applyFont="1" applyFill="1" applyBorder="1" applyAlignment="1" applyProtection="1">
      <alignment horizontal="right"/>
      <protection locked="0"/>
    </xf>
    <xf numFmtId="0" fontId="0" fillId="3" borderId="0" xfId="0" applyFill="1" applyAlignment="1">
      <alignment horizontal="right" vertical="center"/>
    </xf>
    <xf numFmtId="0" fontId="10"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5" fillId="3" borderId="0" xfId="0" applyNumberFormat="1" applyFont="1" applyFill="1"/>
    <xf numFmtId="165" fontId="0" fillId="3" borderId="2" xfId="0" applyNumberFormat="1" applyFill="1" applyBorder="1" applyAlignment="1" applyProtection="1">
      <alignment vertical="top"/>
      <protection locked="0"/>
    </xf>
    <xf numFmtId="165" fontId="6"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6" fillId="0" borderId="0" xfId="0" applyNumberFormat="1" applyFont="1"/>
    <xf numFmtId="165" fontId="6"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2" fillId="0" borderId="0" xfId="0" applyFont="1"/>
    <xf numFmtId="0" fontId="4" fillId="0" borderId="0" xfId="0" applyFont="1"/>
    <xf numFmtId="0" fontId="10" fillId="0" borderId="0" xfId="0" applyFont="1"/>
    <xf numFmtId="0" fontId="1" fillId="0" borderId="0" xfId="0" applyFont="1" applyAlignment="1">
      <alignment vertical="top"/>
    </xf>
    <xf numFmtId="5" fontId="1" fillId="0" borderId="0" xfId="0" applyNumberFormat="1" applyFont="1" applyAlignment="1">
      <alignment horizontal="center"/>
    </xf>
    <xf numFmtId="0" fontId="4" fillId="0" borderId="0" xfId="0" applyFont="1" applyAlignment="1">
      <alignment vertical="top"/>
    </xf>
    <xf numFmtId="0" fontId="6" fillId="0" borderId="0" xfId="0" applyFont="1" applyAlignment="1">
      <alignment vertical="top"/>
    </xf>
    <xf numFmtId="0" fontId="10" fillId="0" borderId="0" xfId="0" applyFont="1" applyAlignment="1">
      <alignment vertical="top"/>
    </xf>
    <xf numFmtId="165" fontId="10" fillId="0" borderId="0" xfId="0" applyNumberFormat="1" applyFont="1" applyAlignment="1">
      <alignment horizontal="right" vertical="top"/>
    </xf>
    <xf numFmtId="165" fontId="4" fillId="0" borderId="0" xfId="0" applyNumberFormat="1" applyFont="1" applyAlignment="1">
      <alignment vertical="top"/>
    </xf>
    <xf numFmtId="165" fontId="10" fillId="0" borderId="0" xfId="0" applyNumberFormat="1" applyFont="1" applyAlignment="1">
      <alignment horizontal="center"/>
    </xf>
    <xf numFmtId="0" fontId="10" fillId="0" borderId="0" xfId="0" applyFont="1" applyAlignment="1">
      <alignment horizontal="center" vertical="top"/>
    </xf>
    <xf numFmtId="165" fontId="10" fillId="0" borderId="0" xfId="0" applyNumberFormat="1" applyFont="1" applyAlignment="1">
      <alignment horizontal="center" vertical="top"/>
    </xf>
    <xf numFmtId="165" fontId="6" fillId="0" borderId="0" xfId="0" applyNumberFormat="1" applyFont="1" applyAlignment="1">
      <alignment horizontal="center" vertical="top"/>
    </xf>
    <xf numFmtId="165" fontId="10" fillId="0" borderId="0" xfId="0" applyNumberFormat="1" applyFont="1" applyAlignment="1">
      <alignment vertical="top"/>
    </xf>
    <xf numFmtId="5" fontId="4" fillId="0" borderId="0" xfId="0" applyNumberFormat="1" applyFont="1" applyAlignment="1">
      <alignment horizontal="left"/>
    </xf>
    <xf numFmtId="2" fontId="6" fillId="0" borderId="0" xfId="0" applyNumberFormat="1" applyFont="1" applyAlignment="1">
      <alignment horizontal="center" vertical="top"/>
    </xf>
    <xf numFmtId="0" fontId="4" fillId="0" borderId="0" xfId="0" applyFont="1"/>
    <xf numFmtId="0" fontId="10" fillId="0" borderId="0" xfId="0" applyFont="1" applyAlignment="1">
      <alignment vertical="top"/>
    </xf>
    <xf numFmtId="0" fontId="10" fillId="0" borderId="0" xfId="0" applyFont="1"/>
    <xf numFmtId="165" fontId="6" fillId="3" borderId="0" xfId="0" applyNumberFormat="1" applyFont="1" applyFill="1" applyAlignment="1">
      <alignment vertical="top" wrapText="1"/>
    </xf>
    <xf numFmtId="165" fontId="6"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1" fillId="0" borderId="0" xfId="0" applyFont="1" applyAlignment="1">
      <alignment vertical="top" wrapText="1"/>
    </xf>
    <xf numFmtId="0" fontId="0" fillId="0" borderId="0" xfId="0" applyAlignment="1">
      <alignment vertical="top" wrapText="1"/>
    </xf>
    <xf numFmtId="0" fontId="6" fillId="3" borderId="0" xfId="0" applyFont="1" applyFill="1" applyAlignment="1">
      <alignment horizontal="center"/>
    </xf>
    <xf numFmtId="0" fontId="0" fillId="3" borderId="0" xfId="0" applyFill="1"/>
    <xf numFmtId="0" fontId="6" fillId="3" borderId="0" xfId="0" applyFont="1" applyFill="1"/>
    <xf numFmtId="165" fontId="6" fillId="3" borderId="0" xfId="0" applyNumberFormat="1" applyFont="1" applyFill="1" applyAlignment="1">
      <alignment horizontal="left" vertical="top"/>
    </xf>
    <xf numFmtId="0" fontId="0" fillId="3" borderId="0" xfId="0" applyFill="1" applyAlignment="1">
      <alignment wrapText="1"/>
    </xf>
    <xf numFmtId="0" fontId="7" fillId="3" borderId="0" xfId="0" applyFont="1" applyFill="1" applyAlignment="1">
      <alignment vertical="top" wrapText="1"/>
    </xf>
    <xf numFmtId="0" fontId="1" fillId="3" borderId="0" xfId="0" applyFont="1" applyFill="1" applyAlignment="1">
      <alignment vertical="top" wrapText="1"/>
    </xf>
    <xf numFmtId="165" fontId="6" fillId="3" borderId="0" xfId="0" applyNumberFormat="1" applyFont="1" applyFill="1" applyAlignment="1">
      <alignment horizontal="left"/>
    </xf>
    <xf numFmtId="0" fontId="6" fillId="3" borderId="0" xfId="0" applyFont="1" applyFill="1" applyAlignment="1">
      <alignment vertical="top" wrapText="1"/>
    </xf>
    <xf numFmtId="0" fontId="2" fillId="2" borderId="0" xfId="0" applyFont="1" applyFill="1" applyAlignment="1" applyProtection="1">
      <alignment vertical="top"/>
      <protection locked="0"/>
    </xf>
    <xf numFmtId="0" fontId="6" fillId="3"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C569-636F-4C0F-B9C4-7F25962039D1}">
  <sheetPr codeName="Sheet14"/>
  <dimension ref="A1:W278"/>
  <sheetViews>
    <sheetView tabSelected="1" zoomScaleNormal="100" workbookViewId="0">
      <selection sqref="A1:E1"/>
    </sheetView>
  </sheetViews>
  <sheetFormatPr defaultColWidth="9.140625" defaultRowHeight="12.75" x14ac:dyDescent="0.2"/>
  <cols>
    <col min="1" max="1" width="4.140625" customWidth="1"/>
    <col min="2" max="2" width="29" bestFit="1" customWidth="1"/>
    <col min="3" max="3" width="6" customWidth="1"/>
    <col min="4" max="4" width="29.140625" customWidth="1"/>
    <col min="5" max="5" width="29" customWidth="1"/>
    <col min="6" max="6" width="6.85546875" customWidth="1"/>
    <col min="7" max="7" width="2.140625" style="48" customWidth="1"/>
    <col min="8" max="8" width="13" customWidth="1"/>
    <col min="9" max="9" width="14.42578125" customWidth="1"/>
    <col min="10" max="10" width="16.140625" customWidth="1"/>
    <col min="12" max="12" width="9.5703125" bestFit="1" customWidth="1"/>
    <col min="14" max="14" width="6.42578125" customWidth="1"/>
    <col min="15" max="15" width="5.42578125" customWidth="1"/>
    <col min="16" max="16" width="5.140625" customWidth="1"/>
    <col min="17" max="17" width="12.85546875" customWidth="1"/>
    <col min="18" max="18" width="12.42578125" style="31" customWidth="1"/>
    <col min="19" max="19" width="14.140625" customWidth="1"/>
    <col min="20" max="20" width="13.85546875" customWidth="1"/>
    <col min="21" max="21" width="15.5703125" customWidth="1"/>
    <col min="22" max="22" width="13.5703125" customWidth="1"/>
    <col min="23" max="23" width="16.85546875" customWidth="1"/>
  </cols>
  <sheetData>
    <row r="1" spans="1:19" ht="20.25" x14ac:dyDescent="0.3">
      <c r="A1" s="84" t="s">
        <v>9</v>
      </c>
      <c r="B1" s="84"/>
      <c r="C1" s="84"/>
      <c r="D1" s="84"/>
      <c r="E1" s="84"/>
      <c r="F1" s="1" t="s">
        <v>1</v>
      </c>
      <c r="G1" s="2" t="s">
        <v>2</v>
      </c>
      <c r="H1" s="3">
        <v>2023</v>
      </c>
      <c r="I1" s="4"/>
      <c r="J1" s="4"/>
      <c r="K1" s="4"/>
      <c r="L1" s="4"/>
      <c r="M1" s="4"/>
      <c r="Q1" s="5"/>
      <c r="R1" s="5" t="s">
        <v>0</v>
      </c>
      <c r="S1" s="5"/>
    </row>
    <row r="2" spans="1:19" x14ac:dyDescent="0.2">
      <c r="A2" s="6"/>
      <c r="B2" s="7">
        <v>1674227516</v>
      </c>
      <c r="C2" s="8"/>
      <c r="D2" s="7">
        <v>29023723</v>
      </c>
      <c r="E2" s="9">
        <v>169503589.97126859</v>
      </c>
      <c r="F2" s="9">
        <v>151680796.71280774</v>
      </c>
      <c r="G2" s="8">
        <v>177978769.46983188</v>
      </c>
      <c r="H2" s="8">
        <v>161028410.47270507</v>
      </c>
      <c r="I2" s="10">
        <v>17984412</v>
      </c>
      <c r="J2" s="11"/>
      <c r="K2" s="4"/>
      <c r="L2" s="4"/>
      <c r="M2" s="4"/>
      <c r="Q2" s="5"/>
      <c r="R2" s="5" t="s">
        <v>3</v>
      </c>
      <c r="S2" s="5"/>
    </row>
    <row r="3" spans="1:19" x14ac:dyDescent="0.2">
      <c r="A3" s="85" t="s">
        <v>4</v>
      </c>
      <c r="B3" s="85"/>
      <c r="C3" s="85"/>
      <c r="D3" s="85"/>
      <c r="E3" s="85"/>
      <c r="F3" s="85"/>
      <c r="G3" s="12"/>
      <c r="H3" s="13"/>
      <c r="I3" s="14">
        <f>B2</f>
        <v>1674227516</v>
      </c>
      <c r="J3" s="4"/>
      <c r="K3" s="4"/>
      <c r="L3" s="4"/>
      <c r="M3" s="4"/>
      <c r="Q3" s="5"/>
      <c r="R3" s="5" t="s">
        <v>5</v>
      </c>
      <c r="S3" s="5"/>
    </row>
    <row r="4" spans="1:19" x14ac:dyDescent="0.2">
      <c r="A4" s="15"/>
      <c r="B4" s="15"/>
      <c r="C4" s="15"/>
      <c r="D4" s="15"/>
      <c r="E4" s="15"/>
      <c r="F4" s="15"/>
      <c r="G4" s="2"/>
      <c r="H4" s="4"/>
      <c r="I4" s="16"/>
      <c r="J4" s="4"/>
      <c r="K4" s="4"/>
      <c r="L4" s="4"/>
      <c r="M4" s="4"/>
      <c r="Q4" s="5"/>
      <c r="R4" s="5" t="s">
        <v>6</v>
      </c>
      <c r="S4" s="5"/>
    </row>
    <row r="5" spans="1:19" x14ac:dyDescent="0.2">
      <c r="A5" s="77" t="s">
        <v>7</v>
      </c>
      <c r="B5" s="77"/>
      <c r="C5" s="77"/>
      <c r="D5" s="77"/>
      <c r="E5" s="77"/>
      <c r="F5" s="77"/>
      <c r="G5" s="2"/>
      <c r="H5" s="4"/>
      <c r="I5" s="16">
        <f>SUM(I3:I3)</f>
        <v>1674227516</v>
      </c>
      <c r="J5" s="4"/>
      <c r="K5" s="4"/>
      <c r="L5" s="4"/>
      <c r="M5" s="4"/>
      <c r="Q5" s="5"/>
      <c r="R5" s="5" t="s">
        <v>8</v>
      </c>
      <c r="S5" s="5"/>
    </row>
    <row r="6" spans="1:19" x14ac:dyDescent="0.2">
      <c r="A6" s="4"/>
      <c r="B6" s="4"/>
      <c r="C6" s="4"/>
      <c r="D6" s="4"/>
      <c r="E6" s="4"/>
      <c r="F6" s="4"/>
      <c r="G6" s="2"/>
      <c r="H6" s="4"/>
      <c r="I6" s="16"/>
      <c r="J6" s="4"/>
      <c r="K6" s="4"/>
      <c r="L6" s="4"/>
      <c r="M6" s="4"/>
      <c r="Q6" s="5"/>
      <c r="R6" s="5" t="s">
        <v>9</v>
      </c>
      <c r="S6" s="5"/>
    </row>
    <row r="7" spans="1:19" x14ac:dyDescent="0.2">
      <c r="A7" s="15" t="s">
        <v>10</v>
      </c>
      <c r="B7" s="4"/>
      <c r="C7" s="4"/>
      <c r="D7" s="4"/>
      <c r="E7" s="4"/>
      <c r="F7" s="4"/>
      <c r="G7" s="2"/>
      <c r="H7" s="4"/>
      <c r="I7" s="16"/>
      <c r="J7" s="4"/>
      <c r="K7" s="4"/>
      <c r="L7" s="4"/>
      <c r="M7" s="4"/>
      <c r="Q7" s="5"/>
      <c r="R7" s="5" t="s">
        <v>11</v>
      </c>
      <c r="S7" s="5"/>
    </row>
    <row r="8" spans="1:19" x14ac:dyDescent="0.2">
      <c r="A8" s="4"/>
      <c r="B8" s="4"/>
      <c r="C8" s="4"/>
      <c r="D8" s="4"/>
      <c r="E8" s="4"/>
      <c r="F8" s="4"/>
      <c r="G8" s="17" t="s">
        <v>12</v>
      </c>
      <c r="H8" s="4"/>
      <c r="I8" s="18"/>
      <c r="J8" s="4"/>
      <c r="K8" s="4"/>
      <c r="L8" s="4"/>
      <c r="M8" s="4"/>
      <c r="Q8" s="5"/>
      <c r="R8" s="5" t="s">
        <v>13</v>
      </c>
      <c r="S8" s="5"/>
    </row>
    <row r="9" spans="1:19" x14ac:dyDescent="0.2">
      <c r="A9" s="76" t="s">
        <v>14</v>
      </c>
      <c r="B9" s="76"/>
      <c r="C9" s="76"/>
      <c r="D9" s="76"/>
      <c r="E9" s="76"/>
      <c r="F9" s="76"/>
      <c r="G9" s="17" t="s">
        <v>15</v>
      </c>
      <c r="H9" s="4"/>
      <c r="I9" s="16">
        <f>D2</f>
        <v>29023723</v>
      </c>
      <c r="J9" s="4"/>
      <c r="K9" s="4"/>
      <c r="L9" s="4"/>
      <c r="M9" s="4"/>
      <c r="Q9" s="5"/>
      <c r="R9" s="5" t="s">
        <v>16</v>
      </c>
      <c r="S9" s="5"/>
    </row>
    <row r="10" spans="1:19" x14ac:dyDescent="0.2">
      <c r="A10" s="4"/>
      <c r="B10" s="4"/>
      <c r="C10" s="4"/>
      <c r="D10" s="4"/>
      <c r="E10" s="4"/>
      <c r="F10" s="4"/>
      <c r="G10" s="2"/>
      <c r="H10" s="4"/>
      <c r="I10" s="4"/>
      <c r="J10" s="4"/>
      <c r="K10" s="4"/>
      <c r="L10" s="4"/>
      <c r="M10" s="4"/>
      <c r="Q10" s="5"/>
      <c r="R10" s="5" t="s">
        <v>17</v>
      </c>
      <c r="S10" s="5"/>
    </row>
    <row r="11" spans="1:19" x14ac:dyDescent="0.2">
      <c r="A11" s="76" t="s">
        <v>18</v>
      </c>
      <c r="B11" s="76"/>
      <c r="C11" s="76"/>
      <c r="D11" s="76"/>
      <c r="E11" s="76"/>
      <c r="F11" s="76"/>
      <c r="G11" s="2"/>
      <c r="H11" s="4"/>
      <c r="I11" s="19">
        <v>29023723</v>
      </c>
      <c r="J11" s="83" t="str">
        <f>IF(SUM(I11:I11)&gt;I9,"PROBLEM The amount you want to set aside is more than the maximum amount available to be set aside.","OK")</f>
        <v>OK</v>
      </c>
      <c r="K11" s="83"/>
      <c r="L11" s="83"/>
      <c r="M11" s="83"/>
      <c r="Q11" s="5"/>
      <c r="R11" s="5" t="s">
        <v>19</v>
      </c>
      <c r="S11" s="5"/>
    </row>
    <row r="12" spans="1:19" x14ac:dyDescent="0.2">
      <c r="A12" s="4"/>
      <c r="B12" s="4"/>
      <c r="C12" s="4"/>
      <c r="D12" s="4"/>
      <c r="E12" s="4"/>
      <c r="F12" s="4"/>
      <c r="G12" s="2"/>
      <c r="H12" s="4"/>
      <c r="I12" s="4" t="str">
        <f>IF(SUM(I11:I11)&lt;&gt;ROUND(SUM(I11:I11),0),"WHOLE DOLLARS","")</f>
        <v/>
      </c>
      <c r="J12" s="83"/>
      <c r="K12" s="83"/>
      <c r="L12" s="83"/>
      <c r="M12" s="83"/>
      <c r="Q12" s="5"/>
      <c r="R12" s="5" t="s">
        <v>20</v>
      </c>
      <c r="S12" s="5"/>
    </row>
    <row r="13" spans="1:19" x14ac:dyDescent="0.2">
      <c r="A13" s="4"/>
      <c r="B13" s="4"/>
      <c r="C13" s="4"/>
      <c r="D13" s="4"/>
      <c r="E13" s="4"/>
      <c r="F13" s="4"/>
      <c r="G13" s="2"/>
      <c r="H13" s="80" t="str">
        <f>IF(SUM(I11:I11)&gt;I9,"You must reduce the amount you intend to set aside for Administration before you proceed!"," ")</f>
        <v xml:space="preserve"> </v>
      </c>
      <c r="I13" s="80"/>
      <c r="J13" s="80"/>
      <c r="K13" s="80"/>
      <c r="L13" s="80"/>
      <c r="M13" s="80"/>
      <c r="N13" s="20"/>
      <c r="Q13" s="5"/>
      <c r="R13" s="5" t="s">
        <v>21</v>
      </c>
      <c r="S13" s="5"/>
    </row>
    <row r="14" spans="1:19" x14ac:dyDescent="0.2">
      <c r="A14" s="77" t="s">
        <v>22</v>
      </c>
      <c r="B14" s="77"/>
      <c r="C14" s="77"/>
      <c r="D14" s="77"/>
      <c r="E14" s="77"/>
      <c r="F14" s="77"/>
      <c r="G14" s="2"/>
      <c r="H14" s="4"/>
      <c r="I14" s="21"/>
      <c r="J14" s="4"/>
      <c r="K14" s="4"/>
      <c r="L14" s="4"/>
      <c r="M14" s="4"/>
      <c r="Q14" s="5"/>
      <c r="R14" s="5" t="s">
        <v>23</v>
      </c>
      <c r="S14" s="5"/>
    </row>
    <row r="15" spans="1:19" x14ac:dyDescent="0.2">
      <c r="A15" s="77" t="s">
        <v>24</v>
      </c>
      <c r="B15" s="77"/>
      <c r="C15" s="77"/>
      <c r="D15" s="77"/>
      <c r="E15" s="77"/>
      <c r="F15" s="77"/>
      <c r="G15" s="2"/>
      <c r="H15" s="4"/>
      <c r="I15" s="4"/>
      <c r="J15" s="4" t="s">
        <v>2</v>
      </c>
      <c r="K15" s="4"/>
      <c r="L15" s="4"/>
      <c r="M15" s="4"/>
      <c r="Q15" s="5"/>
      <c r="R15" s="5" t="s">
        <v>25</v>
      </c>
      <c r="S15" s="5"/>
    </row>
    <row r="16" spans="1:19" x14ac:dyDescent="0.2">
      <c r="A16" s="15"/>
      <c r="B16" s="4"/>
      <c r="C16" s="4"/>
      <c r="D16" s="4"/>
      <c r="E16" s="4"/>
      <c r="F16" s="4"/>
      <c r="G16" s="2"/>
      <c r="H16" s="4"/>
      <c r="I16" s="4"/>
      <c r="J16" s="4"/>
      <c r="K16" s="4"/>
      <c r="L16" s="4"/>
      <c r="M16" s="4"/>
      <c r="Q16" s="5"/>
      <c r="R16" s="5" t="s">
        <v>26</v>
      </c>
      <c r="S16" s="5"/>
    </row>
    <row r="17" spans="1:19" ht="12.75" customHeight="1" x14ac:dyDescent="0.2">
      <c r="A17" s="4"/>
      <c r="B17" s="71" t="s">
        <v>27</v>
      </c>
      <c r="C17" s="71"/>
      <c r="D17" s="71"/>
      <c r="E17" s="71"/>
      <c r="F17" s="71"/>
      <c r="G17" s="22"/>
      <c r="H17" s="4"/>
      <c r="I17" s="4"/>
      <c r="J17" s="4"/>
      <c r="K17" s="4"/>
      <c r="L17" s="4"/>
      <c r="M17" s="4"/>
      <c r="Q17" s="5"/>
      <c r="R17" s="5" t="s">
        <v>28</v>
      </c>
      <c r="S17" s="5"/>
    </row>
    <row r="18" spans="1:19" x14ac:dyDescent="0.2">
      <c r="A18" s="4"/>
      <c r="B18" s="71"/>
      <c r="C18" s="71"/>
      <c r="D18" s="71"/>
      <c r="E18" s="71"/>
      <c r="F18" s="71"/>
      <c r="G18" s="22"/>
      <c r="H18" s="4"/>
      <c r="I18" s="4"/>
      <c r="J18" s="4"/>
      <c r="K18" s="4"/>
      <c r="L18" s="4"/>
      <c r="M18" s="4"/>
      <c r="Q18" s="5"/>
      <c r="R18" s="5" t="s">
        <v>29</v>
      </c>
      <c r="S18" s="5"/>
    </row>
    <row r="19" spans="1:19" x14ac:dyDescent="0.2">
      <c r="A19" s="4"/>
      <c r="B19" s="71"/>
      <c r="C19" s="71"/>
      <c r="D19" s="71"/>
      <c r="E19" s="71"/>
      <c r="F19" s="71"/>
      <c r="G19" s="22"/>
      <c r="H19" s="4"/>
      <c r="I19" s="4"/>
      <c r="J19" s="4"/>
      <c r="K19" s="4"/>
      <c r="L19" s="4"/>
      <c r="M19" s="4"/>
      <c r="Q19" s="5"/>
      <c r="R19" s="5" t="s">
        <v>30</v>
      </c>
      <c r="S19" s="5"/>
    </row>
    <row r="20" spans="1:19" x14ac:dyDescent="0.2">
      <c r="A20" s="4"/>
      <c r="B20" s="71"/>
      <c r="C20" s="71"/>
      <c r="D20" s="71"/>
      <c r="E20" s="71"/>
      <c r="F20" s="71"/>
      <c r="G20" s="22"/>
      <c r="H20" s="4"/>
      <c r="I20" s="4"/>
      <c r="J20" s="4"/>
      <c r="K20" s="4"/>
      <c r="L20" s="4"/>
      <c r="M20" s="4"/>
      <c r="Q20" s="5"/>
      <c r="R20" s="5" t="s">
        <v>31</v>
      </c>
      <c r="S20" s="5"/>
    </row>
    <row r="21" spans="1:19" x14ac:dyDescent="0.2">
      <c r="A21" s="4"/>
      <c r="B21" s="71"/>
      <c r="C21" s="71"/>
      <c r="D21" s="71"/>
      <c r="E21" s="71"/>
      <c r="F21" s="71"/>
      <c r="G21" s="23" t="s">
        <v>32</v>
      </c>
      <c r="H21" s="24">
        <v>29023723</v>
      </c>
      <c r="I21" s="4" t="str">
        <f>IF(SUM(H21:H21)&lt;&gt;ROUND(SUM(H21:H21),0),"WHOLE DOLLARS","")</f>
        <v/>
      </c>
      <c r="J21" s="4"/>
      <c r="K21" s="4"/>
      <c r="L21" s="4"/>
      <c r="M21" s="4"/>
      <c r="Q21" s="5"/>
      <c r="R21" s="5" t="s">
        <v>33</v>
      </c>
      <c r="S21" s="5"/>
    </row>
    <row r="22" spans="1:19" x14ac:dyDescent="0.2">
      <c r="A22" s="4"/>
      <c r="B22" s="4"/>
      <c r="C22" s="4"/>
      <c r="D22" s="4"/>
      <c r="E22" s="4"/>
      <c r="F22" s="4"/>
      <c r="G22" s="2"/>
      <c r="H22" s="4"/>
      <c r="I22" s="4"/>
      <c r="J22" s="4"/>
      <c r="K22" s="4"/>
      <c r="L22" s="4"/>
      <c r="M22" s="4"/>
      <c r="Q22" s="5"/>
      <c r="R22" s="5" t="s">
        <v>34</v>
      </c>
      <c r="S22" s="5"/>
    </row>
    <row r="23" spans="1:19" ht="12.75" customHeight="1" x14ac:dyDescent="0.2">
      <c r="A23" s="4"/>
      <c r="B23" s="71" t="s">
        <v>35</v>
      </c>
      <c r="C23" s="71"/>
      <c r="D23" s="71"/>
      <c r="E23" s="71"/>
      <c r="F23" s="71"/>
      <c r="G23" s="2"/>
      <c r="H23" s="4"/>
      <c r="I23" s="4"/>
      <c r="J23" s="4"/>
      <c r="K23" s="4"/>
      <c r="L23" s="4"/>
      <c r="M23" s="4"/>
      <c r="Q23" s="5"/>
      <c r="R23" s="5" t="s">
        <v>36</v>
      </c>
      <c r="S23" s="5"/>
    </row>
    <row r="24" spans="1:19" x14ac:dyDescent="0.2">
      <c r="A24" s="4"/>
      <c r="B24" s="71"/>
      <c r="C24" s="71"/>
      <c r="D24" s="71"/>
      <c r="E24" s="71"/>
      <c r="F24" s="71"/>
      <c r="G24" s="23" t="s">
        <v>37</v>
      </c>
      <c r="H24" s="24"/>
      <c r="I24" s="4" t="str">
        <f>IF(SUM(H24:H24)&lt;&gt;ROUND(SUM(H24:H24),0),"WHOLE DOLLARS","")</f>
        <v/>
      </c>
      <c r="J24" s="4"/>
      <c r="K24" s="4"/>
      <c r="L24" s="4"/>
      <c r="M24" s="4"/>
      <c r="Q24" s="5"/>
      <c r="R24" s="5" t="s">
        <v>38</v>
      </c>
      <c r="S24" s="5"/>
    </row>
    <row r="25" spans="1:19" x14ac:dyDescent="0.2">
      <c r="A25" s="4"/>
      <c r="B25" s="25"/>
      <c r="C25" s="25"/>
      <c r="D25" s="25"/>
      <c r="E25" s="25"/>
      <c r="F25" s="25"/>
      <c r="G25" s="23"/>
      <c r="H25" s="26"/>
      <c r="I25" s="4"/>
      <c r="J25" s="4"/>
      <c r="K25" s="4"/>
      <c r="L25" s="4"/>
      <c r="M25" s="4"/>
      <c r="Q25" s="5"/>
      <c r="R25" s="5" t="s">
        <v>39</v>
      </c>
      <c r="S25" s="5"/>
    </row>
    <row r="26" spans="1:19" x14ac:dyDescent="0.2">
      <c r="A26" s="15"/>
      <c r="B26" s="4"/>
      <c r="C26" s="4"/>
      <c r="D26" s="4"/>
      <c r="E26" s="4"/>
      <c r="F26" s="4"/>
      <c r="G26" s="2"/>
      <c r="H26" s="4"/>
      <c r="I26" s="4"/>
      <c r="J26" s="4"/>
      <c r="K26" s="4"/>
      <c r="L26" s="4"/>
      <c r="M26" s="4"/>
      <c r="Q26" s="5"/>
      <c r="R26" s="5" t="s">
        <v>40</v>
      </c>
      <c r="S26" s="5"/>
    </row>
    <row r="27" spans="1:19" ht="12.75" customHeight="1" x14ac:dyDescent="0.2">
      <c r="A27" s="4"/>
      <c r="B27" s="81" t="s">
        <v>41</v>
      </c>
      <c r="C27" s="81"/>
      <c r="D27" s="81"/>
      <c r="E27" s="81"/>
      <c r="F27" s="81"/>
      <c r="G27" s="2"/>
      <c r="H27" s="4" t="s">
        <v>2</v>
      </c>
      <c r="I27" s="4"/>
      <c r="J27" s="4"/>
      <c r="K27" s="4"/>
      <c r="L27" s="4"/>
      <c r="M27" s="4"/>
      <c r="Q27" s="5"/>
      <c r="R27" s="5" t="s">
        <v>42</v>
      </c>
      <c r="S27" s="5"/>
    </row>
    <row r="28" spans="1:19" x14ac:dyDescent="0.2">
      <c r="A28" s="4"/>
      <c r="B28" s="81"/>
      <c r="C28" s="81"/>
      <c r="D28" s="81"/>
      <c r="E28" s="81"/>
      <c r="F28" s="81"/>
      <c r="G28" s="2"/>
      <c r="H28" s="4"/>
      <c r="I28" s="4"/>
      <c r="J28" s="4"/>
      <c r="K28" s="4"/>
      <c r="L28" s="4"/>
      <c r="M28" s="4"/>
      <c r="Q28" s="5"/>
      <c r="R28" s="5" t="s">
        <v>43</v>
      </c>
      <c r="S28" s="5"/>
    </row>
    <row r="29" spans="1:19" x14ac:dyDescent="0.2">
      <c r="A29" s="4"/>
      <c r="B29" s="81"/>
      <c r="C29" s="81"/>
      <c r="D29" s="81"/>
      <c r="E29" s="81"/>
      <c r="F29" s="81"/>
      <c r="G29" s="2"/>
      <c r="H29" s="4"/>
      <c r="I29" s="4"/>
      <c r="J29" s="4"/>
      <c r="K29" s="4"/>
      <c r="L29" s="4"/>
      <c r="M29" s="4"/>
      <c r="Q29" s="5"/>
      <c r="R29" s="5" t="s">
        <v>44</v>
      </c>
      <c r="S29" s="5"/>
    </row>
    <row r="30" spans="1:19" x14ac:dyDescent="0.2">
      <c r="A30" s="4"/>
      <c r="B30" s="81"/>
      <c r="C30" s="81"/>
      <c r="D30" s="81"/>
      <c r="E30" s="81"/>
      <c r="F30" s="81"/>
      <c r="G30" s="2"/>
      <c r="H30" s="4"/>
      <c r="I30" s="4"/>
      <c r="J30" s="4"/>
      <c r="K30" s="4"/>
      <c r="L30" s="4"/>
      <c r="M30" s="4"/>
      <c r="Q30" s="5"/>
      <c r="R30" s="5" t="s">
        <v>45</v>
      </c>
      <c r="S30" s="5"/>
    </row>
    <row r="31" spans="1:19" x14ac:dyDescent="0.2">
      <c r="A31" s="4"/>
      <c r="B31" s="81"/>
      <c r="C31" s="81"/>
      <c r="D31" s="81"/>
      <c r="E31" s="81"/>
      <c r="F31" s="81"/>
      <c r="G31" s="2"/>
      <c r="H31" s="27"/>
      <c r="I31" s="4"/>
      <c r="J31" s="4"/>
      <c r="K31" s="4"/>
      <c r="L31" s="4"/>
      <c r="M31" s="4"/>
      <c r="Q31" s="5"/>
      <c r="R31" s="5" t="s">
        <v>46</v>
      </c>
      <c r="S31" s="5"/>
    </row>
    <row r="32" spans="1:19" x14ac:dyDescent="0.2">
      <c r="A32" s="4"/>
      <c r="B32" s="82">
        <f>IF(AND((SUM(I11:I11)&gt;SUM(I2:I2)),((SUM(I11:I11)-SUM(I2:I2))&gt;0)),(SUM(I11:I11)-SUM(I2:I2)),0)</f>
        <v>11039311</v>
      </c>
      <c r="C32" s="82"/>
      <c r="D32" s="82"/>
      <c r="E32" s="82"/>
      <c r="F32" s="82"/>
      <c r="G32" s="2"/>
      <c r="H32" s="28" t="s">
        <v>2</v>
      </c>
      <c r="I32" s="4"/>
      <c r="J32" s="4"/>
      <c r="K32" s="4"/>
      <c r="L32" s="4"/>
      <c r="M32" s="4"/>
      <c r="Q32" s="5"/>
      <c r="R32" s="5" t="s">
        <v>47</v>
      </c>
      <c r="S32" s="5"/>
    </row>
    <row r="33" spans="1:19" x14ac:dyDescent="0.2">
      <c r="A33" s="4"/>
      <c r="B33" s="4"/>
      <c r="C33" s="4"/>
      <c r="D33" s="4"/>
      <c r="E33" s="4"/>
      <c r="F33" s="4"/>
      <c r="G33" s="2"/>
      <c r="H33" s="4"/>
      <c r="I33" s="4"/>
      <c r="J33" s="4"/>
      <c r="K33" s="4"/>
      <c r="L33" s="4"/>
      <c r="M33" s="4"/>
      <c r="Q33" s="5"/>
      <c r="R33" s="5" t="s">
        <v>48</v>
      </c>
      <c r="S33" s="5"/>
    </row>
    <row r="34" spans="1:19" ht="12.75" customHeight="1" x14ac:dyDescent="0.2">
      <c r="A34" s="4"/>
      <c r="B34" s="4"/>
      <c r="C34" s="71" t="s">
        <v>49</v>
      </c>
      <c r="D34" s="71"/>
      <c r="E34" s="71"/>
      <c r="F34" s="71"/>
      <c r="G34" s="2"/>
      <c r="H34" s="4"/>
      <c r="I34" s="4"/>
      <c r="J34" s="4"/>
      <c r="K34" s="4"/>
      <c r="L34" s="4"/>
      <c r="M34" s="4"/>
      <c r="Q34" s="5"/>
      <c r="R34" s="5" t="s">
        <v>50</v>
      </c>
      <c r="S34" s="5"/>
    </row>
    <row r="35" spans="1:19" x14ac:dyDescent="0.2">
      <c r="A35" s="4"/>
      <c r="B35" s="4"/>
      <c r="C35" s="71"/>
      <c r="D35" s="71"/>
      <c r="E35" s="71"/>
      <c r="F35" s="71"/>
      <c r="G35" s="23" t="s">
        <v>51</v>
      </c>
      <c r="H35" s="24"/>
      <c r="I35" s="4" t="str">
        <f>IF(SUM(H35:H35)&lt;&gt;ROUND(SUM(H35:H35),0),"WHOLE DOLLARS","")</f>
        <v/>
      </c>
      <c r="J35" s="4"/>
      <c r="K35" s="4"/>
      <c r="L35" s="4"/>
      <c r="M35" s="4"/>
      <c r="Q35" s="5"/>
      <c r="R35" s="5" t="s">
        <v>52</v>
      </c>
      <c r="S35" s="5"/>
    </row>
    <row r="36" spans="1:19" x14ac:dyDescent="0.2">
      <c r="A36" s="4"/>
      <c r="B36" s="4"/>
      <c r="C36" s="4"/>
      <c r="D36" s="4"/>
      <c r="E36" s="4"/>
      <c r="F36" s="4"/>
      <c r="G36" s="2"/>
      <c r="H36" s="4"/>
      <c r="I36" s="4"/>
      <c r="J36" s="4"/>
      <c r="K36" s="4"/>
      <c r="L36" s="4"/>
      <c r="M36" s="4"/>
      <c r="Q36" s="5"/>
      <c r="R36" s="5" t="s">
        <v>53</v>
      </c>
      <c r="S36" s="5"/>
    </row>
    <row r="37" spans="1:19" ht="12.75" customHeight="1" x14ac:dyDescent="0.2">
      <c r="A37" s="4"/>
      <c r="B37" s="4"/>
      <c r="C37" s="71" t="s">
        <v>54</v>
      </c>
      <c r="D37" s="71"/>
      <c r="E37" s="71"/>
      <c r="F37" s="71"/>
      <c r="G37" s="2"/>
      <c r="H37" s="4"/>
      <c r="I37" s="4"/>
      <c r="J37" s="4"/>
      <c r="K37" s="4"/>
      <c r="L37" s="4"/>
      <c r="M37" s="4"/>
      <c r="Q37" s="5"/>
      <c r="R37" s="5" t="s">
        <v>55</v>
      </c>
      <c r="S37" s="5"/>
    </row>
    <row r="38" spans="1:19" x14ac:dyDescent="0.2">
      <c r="A38" s="4"/>
      <c r="B38" s="4"/>
      <c r="C38" s="71"/>
      <c r="D38" s="71"/>
      <c r="E38" s="71"/>
      <c r="F38" s="71"/>
      <c r="G38" s="2"/>
      <c r="H38" s="4"/>
      <c r="I38" s="4"/>
      <c r="J38" s="4"/>
      <c r="K38" s="4"/>
      <c r="L38" s="4"/>
      <c r="M38" s="4"/>
      <c r="Q38" s="5"/>
      <c r="R38" s="5" t="s">
        <v>56</v>
      </c>
      <c r="S38" s="5"/>
    </row>
    <row r="39" spans="1:19" x14ac:dyDescent="0.2">
      <c r="A39" s="4"/>
      <c r="B39" s="4"/>
      <c r="C39" s="71"/>
      <c r="D39" s="71"/>
      <c r="E39" s="71"/>
      <c r="F39" s="71"/>
      <c r="G39" s="23" t="s">
        <v>57</v>
      </c>
      <c r="H39" s="24"/>
      <c r="I39" s="4" t="str">
        <f>IF(SUM(H39:H39)&lt;&gt;ROUND(SUM(H39:H39),0),"WHOLE DOLLARS","")</f>
        <v/>
      </c>
      <c r="J39" s="4"/>
      <c r="K39" s="4"/>
      <c r="L39" s="4"/>
      <c r="M39" s="4"/>
      <c r="Q39" s="5"/>
      <c r="R39" s="5" t="s">
        <v>58</v>
      </c>
      <c r="S39" s="5"/>
    </row>
    <row r="40" spans="1:19" x14ac:dyDescent="0.2">
      <c r="A40" s="4"/>
      <c r="B40" s="4"/>
      <c r="C40" s="4"/>
      <c r="D40" s="4"/>
      <c r="E40" s="4"/>
      <c r="F40" s="4"/>
      <c r="G40" s="2"/>
      <c r="H40" s="4"/>
      <c r="I40" s="4"/>
      <c r="J40" s="4"/>
      <c r="K40" s="4"/>
      <c r="L40" s="4"/>
      <c r="M40" s="4"/>
      <c r="Q40" s="5"/>
      <c r="R40" s="5" t="s">
        <v>59</v>
      </c>
      <c r="S40" s="5"/>
    </row>
    <row r="41" spans="1:19" x14ac:dyDescent="0.2">
      <c r="A41" s="4"/>
      <c r="B41" s="4"/>
      <c r="C41" s="76" t="s">
        <v>60</v>
      </c>
      <c r="D41" s="76"/>
      <c r="E41" s="76"/>
      <c r="F41" s="76"/>
      <c r="G41" s="23" t="s">
        <v>61</v>
      </c>
      <c r="H41" s="24" t="s">
        <v>2</v>
      </c>
      <c r="I41" s="4" t="str">
        <f>IF(SUM(H41:H41)&lt;&gt;ROUND(SUM(H41:H41),0),"WHOLE DOLLARS","")</f>
        <v/>
      </c>
      <c r="J41" s="4"/>
      <c r="K41" s="4"/>
      <c r="L41" s="4"/>
      <c r="M41" s="4"/>
      <c r="Q41" s="5"/>
      <c r="R41" s="5" t="s">
        <v>62</v>
      </c>
      <c r="S41" s="5"/>
    </row>
    <row r="42" spans="1:19" x14ac:dyDescent="0.2">
      <c r="A42" s="4"/>
      <c r="B42" s="4"/>
      <c r="C42" s="4"/>
      <c r="D42" s="4"/>
      <c r="E42" s="4"/>
      <c r="F42" s="4"/>
      <c r="G42" s="2"/>
      <c r="H42" s="4"/>
      <c r="I42" s="4"/>
      <c r="J42" s="4"/>
      <c r="K42" s="4"/>
      <c r="L42" s="4"/>
      <c r="M42" s="4"/>
      <c r="Q42" s="5"/>
      <c r="R42" s="5" t="s">
        <v>63</v>
      </c>
      <c r="S42" s="5"/>
    </row>
    <row r="43" spans="1:19" ht="12.75" customHeight="1" x14ac:dyDescent="0.2">
      <c r="A43" s="4"/>
      <c r="B43" s="4"/>
      <c r="C43" s="71" t="s">
        <v>64</v>
      </c>
      <c r="D43" s="71"/>
      <c r="E43" s="71"/>
      <c r="F43" s="71"/>
      <c r="G43" s="2"/>
      <c r="H43" s="4"/>
      <c r="I43" s="4"/>
      <c r="J43" s="4"/>
      <c r="K43" s="4"/>
      <c r="L43" s="4"/>
      <c r="M43" s="4"/>
      <c r="Q43" s="5"/>
      <c r="R43" s="5" t="s">
        <v>65</v>
      </c>
      <c r="S43" s="5"/>
    </row>
    <row r="44" spans="1:19" ht="12.75" customHeight="1" x14ac:dyDescent="0.2">
      <c r="A44" s="4"/>
      <c r="B44" s="4"/>
      <c r="C44" s="71"/>
      <c r="D44" s="71"/>
      <c r="E44" s="71"/>
      <c r="F44" s="71"/>
      <c r="G44" s="2"/>
      <c r="H44" s="4"/>
      <c r="I44" s="4"/>
      <c r="J44" s="4"/>
      <c r="K44" s="4"/>
      <c r="L44" s="4"/>
      <c r="M44" s="4"/>
      <c r="Q44" s="5"/>
      <c r="R44" s="5" t="s">
        <v>66</v>
      </c>
      <c r="S44" s="5"/>
    </row>
    <row r="45" spans="1:19" x14ac:dyDescent="0.2">
      <c r="A45" s="4"/>
      <c r="B45" s="4"/>
      <c r="C45" s="71"/>
      <c r="D45" s="71"/>
      <c r="E45" s="71"/>
      <c r="F45" s="71"/>
      <c r="G45" s="23" t="s">
        <v>67</v>
      </c>
      <c r="H45" s="24" t="s">
        <v>2</v>
      </c>
      <c r="I45" s="4" t="str">
        <f>IF(SUM(H45:H45)&lt;&gt;ROUND(SUM(H45:H45),0),"WHOLE DOLLARS","")</f>
        <v/>
      </c>
      <c r="J45" s="4"/>
      <c r="K45" s="4"/>
      <c r="L45" s="4"/>
      <c r="M45" s="4"/>
      <c r="Q45" s="5"/>
      <c r="R45" s="5" t="s">
        <v>68</v>
      </c>
      <c r="S45" s="5"/>
    </row>
    <row r="46" spans="1:19" x14ac:dyDescent="0.2">
      <c r="A46" s="4"/>
      <c r="B46" s="4"/>
      <c r="C46" s="4"/>
      <c r="D46" s="4"/>
      <c r="E46" s="4"/>
      <c r="F46" s="4"/>
      <c r="G46" s="23"/>
      <c r="H46" s="26"/>
      <c r="I46" s="26"/>
      <c r="J46" s="4"/>
      <c r="K46" s="4"/>
      <c r="L46" s="4"/>
      <c r="M46" s="4"/>
      <c r="Q46" s="5"/>
      <c r="R46" s="5" t="s">
        <v>69</v>
      </c>
      <c r="S46" s="5"/>
    </row>
    <row r="47" spans="1:19" x14ac:dyDescent="0.2">
      <c r="A47" s="4"/>
      <c r="B47" s="4"/>
      <c r="C47" s="4"/>
      <c r="D47" s="76" t="s">
        <v>70</v>
      </c>
      <c r="E47" s="76"/>
      <c r="F47" s="76"/>
      <c r="G47" s="23"/>
      <c r="H47" s="26">
        <f>SUM(H35:H45)</f>
        <v>0</v>
      </c>
      <c r="I47" s="26" t="s">
        <v>2</v>
      </c>
      <c r="J47" s="29" t="str">
        <f>IF(B32&lt;H47,"PROBLEM - The sum of these 4 activities may not exceed","OK")</f>
        <v>OK</v>
      </c>
      <c r="K47" s="4"/>
      <c r="L47" s="4"/>
      <c r="M47" s="4"/>
      <c r="Q47" s="5"/>
      <c r="R47" s="5" t="s">
        <v>71</v>
      </c>
      <c r="S47" s="5"/>
    </row>
    <row r="48" spans="1:19" x14ac:dyDescent="0.2">
      <c r="A48" s="4"/>
      <c r="B48" s="4"/>
      <c r="C48" s="4"/>
      <c r="D48" s="4"/>
      <c r="E48" s="4"/>
      <c r="F48" s="4"/>
      <c r="G48" s="23"/>
      <c r="H48" s="26"/>
      <c r="I48" s="26"/>
      <c r="J48" s="29" t="str">
        <f>IF(J47&lt;&gt;"OK",(B32),"")</f>
        <v/>
      </c>
      <c r="K48" s="4"/>
      <c r="L48" s="4"/>
      <c r="M48" s="4"/>
      <c r="Q48" s="5"/>
      <c r="R48" s="5" t="s">
        <v>72</v>
      </c>
      <c r="S48" s="5"/>
    </row>
    <row r="49" spans="1:19" x14ac:dyDescent="0.2">
      <c r="A49" s="4"/>
      <c r="B49" s="4"/>
      <c r="C49" s="4"/>
      <c r="D49" s="4"/>
      <c r="E49" s="4"/>
      <c r="F49" s="4"/>
      <c r="G49" s="23"/>
      <c r="H49" s="26"/>
      <c r="I49" s="26"/>
      <c r="J49" s="29"/>
      <c r="K49" s="4"/>
      <c r="L49" s="4"/>
      <c r="M49" s="4"/>
      <c r="Q49" s="5"/>
      <c r="R49" s="5" t="s">
        <v>73</v>
      </c>
      <c r="S49" s="5"/>
    </row>
    <row r="50" spans="1:19" ht="12.75" customHeight="1" x14ac:dyDescent="0.2">
      <c r="A50" s="4"/>
      <c r="B50" s="71" t="s">
        <v>74</v>
      </c>
      <c r="C50" s="71"/>
      <c r="D50" s="71"/>
      <c r="E50" s="71"/>
      <c r="F50" s="71"/>
      <c r="G50" s="2"/>
      <c r="H50" s="4"/>
      <c r="I50" s="4"/>
      <c r="J50" s="4"/>
      <c r="K50" s="4"/>
      <c r="L50" s="4"/>
      <c r="M50" s="4"/>
      <c r="Q50" s="5"/>
      <c r="R50" s="5" t="s">
        <v>75</v>
      </c>
      <c r="S50" s="5"/>
    </row>
    <row r="51" spans="1:19" x14ac:dyDescent="0.2">
      <c r="A51" s="4"/>
      <c r="B51" s="71"/>
      <c r="C51" s="71"/>
      <c r="D51" s="71"/>
      <c r="E51" s="71"/>
      <c r="F51" s="71"/>
      <c r="G51" s="2"/>
      <c r="H51" s="4"/>
      <c r="I51" s="4"/>
      <c r="J51" s="4"/>
      <c r="K51" s="4"/>
      <c r="L51" s="4"/>
      <c r="M51" s="4"/>
      <c r="Q51" s="5"/>
      <c r="R51" s="5" t="s">
        <v>76</v>
      </c>
      <c r="S51" s="5"/>
    </row>
    <row r="52" spans="1:19" x14ac:dyDescent="0.2">
      <c r="A52" s="4"/>
      <c r="B52" s="71"/>
      <c r="C52" s="71"/>
      <c r="D52" s="71"/>
      <c r="E52" s="71"/>
      <c r="F52" s="71"/>
      <c r="G52" s="2"/>
      <c r="H52" s="4"/>
      <c r="I52" s="4"/>
      <c r="J52" s="4"/>
      <c r="K52" s="4"/>
      <c r="L52" s="4"/>
      <c r="M52" s="4"/>
      <c r="Q52" s="5"/>
      <c r="R52" s="5" t="s">
        <v>77</v>
      </c>
      <c r="S52" s="5"/>
    </row>
    <row r="53" spans="1:19" x14ac:dyDescent="0.2">
      <c r="A53" s="4"/>
      <c r="B53" s="71"/>
      <c r="C53" s="71"/>
      <c r="D53" s="71"/>
      <c r="E53" s="71"/>
      <c r="F53" s="71"/>
      <c r="G53" s="2"/>
      <c r="H53" s="4"/>
      <c r="I53" s="4"/>
      <c r="J53" s="4"/>
      <c r="K53" s="4"/>
      <c r="L53" s="4"/>
      <c r="M53" s="4"/>
      <c r="Q53" s="5"/>
      <c r="R53" s="5" t="s">
        <v>78</v>
      </c>
      <c r="S53" s="5"/>
    </row>
    <row r="54" spans="1:19" x14ac:dyDescent="0.2">
      <c r="A54" s="4"/>
      <c r="B54" s="71"/>
      <c r="C54" s="71"/>
      <c r="D54" s="71"/>
      <c r="E54" s="71"/>
      <c r="F54" s="71"/>
      <c r="G54" s="2"/>
      <c r="H54" s="4"/>
      <c r="I54" s="4"/>
      <c r="J54" s="4"/>
      <c r="K54" s="4"/>
      <c r="L54" s="4"/>
      <c r="M54" s="4"/>
      <c r="Q54" s="5"/>
      <c r="R54" s="5" t="s">
        <v>79</v>
      </c>
      <c r="S54" s="5"/>
    </row>
    <row r="55" spans="1:19" x14ac:dyDescent="0.2">
      <c r="A55" s="4"/>
      <c r="B55" s="71"/>
      <c r="C55" s="71"/>
      <c r="D55" s="71"/>
      <c r="E55" s="71"/>
      <c r="F55" s="71"/>
      <c r="G55" s="2"/>
      <c r="H55" s="4"/>
      <c r="I55" s="4"/>
      <c r="J55" s="4"/>
      <c r="K55" s="4"/>
      <c r="L55" s="4"/>
      <c r="M55" s="4"/>
      <c r="Q55" s="5"/>
      <c r="R55" s="5" t="s">
        <v>80</v>
      </c>
      <c r="S55" s="5"/>
    </row>
    <row r="56" spans="1:19" x14ac:dyDescent="0.2">
      <c r="A56" s="4"/>
      <c r="B56" s="71"/>
      <c r="C56" s="71"/>
      <c r="D56" s="71"/>
      <c r="E56" s="71"/>
      <c r="F56" s="71"/>
      <c r="G56" s="2"/>
      <c r="H56" s="4"/>
      <c r="I56" s="4"/>
      <c r="J56" s="4"/>
      <c r="K56" s="4"/>
      <c r="L56" s="4"/>
      <c r="M56" s="4"/>
      <c r="Q56" s="5"/>
      <c r="R56" s="5" t="s">
        <v>81</v>
      </c>
      <c r="S56" s="5"/>
    </row>
    <row r="57" spans="1:19" x14ac:dyDescent="0.2">
      <c r="A57" s="4"/>
      <c r="B57" s="71"/>
      <c r="C57" s="71"/>
      <c r="D57" s="71"/>
      <c r="E57" s="71"/>
      <c r="F57" s="71"/>
      <c r="G57" s="2"/>
      <c r="H57" s="4"/>
      <c r="I57" s="4"/>
      <c r="J57" s="4"/>
      <c r="K57" s="4"/>
      <c r="L57" s="4"/>
      <c r="M57" s="4"/>
      <c r="Q57" s="5"/>
      <c r="R57" s="5" t="s">
        <v>82</v>
      </c>
      <c r="S57" s="5"/>
    </row>
    <row r="58" spans="1:19" x14ac:dyDescent="0.2">
      <c r="A58" s="4"/>
      <c r="B58" s="71"/>
      <c r="C58" s="71"/>
      <c r="D58" s="71"/>
      <c r="E58" s="71"/>
      <c r="F58" s="71"/>
      <c r="G58" s="23" t="s">
        <v>83</v>
      </c>
      <c r="H58" s="24" t="s">
        <v>2</v>
      </c>
      <c r="I58" s="4" t="str">
        <f>IF(SUM(H58:H58)&lt;&gt;ROUND(SUM(H58:H58),0),"WHOLE DOLLARS","")</f>
        <v/>
      </c>
      <c r="J58" s="4"/>
      <c r="K58" s="4"/>
      <c r="L58" s="4"/>
      <c r="M58" s="4"/>
      <c r="Q58" s="5"/>
      <c r="R58" s="5" t="s">
        <v>84</v>
      </c>
      <c r="S58" s="5"/>
    </row>
    <row r="59" spans="1:19" x14ac:dyDescent="0.2">
      <c r="A59" s="4"/>
      <c r="B59" s="4"/>
      <c r="C59" s="4"/>
      <c r="D59" s="4"/>
      <c r="E59" s="4"/>
      <c r="F59" s="4"/>
      <c r="G59" s="23"/>
      <c r="H59" s="26"/>
      <c r="I59" s="26"/>
      <c r="J59" s="29"/>
      <c r="K59" s="4"/>
      <c r="L59" s="4"/>
      <c r="M59" s="4"/>
      <c r="Q59" s="5"/>
      <c r="R59" s="5" t="s">
        <v>85</v>
      </c>
      <c r="S59" s="5"/>
    </row>
    <row r="60" spans="1:19" x14ac:dyDescent="0.2">
      <c r="A60" s="4"/>
      <c r="B60" s="4"/>
      <c r="C60" s="4"/>
      <c r="D60" s="4"/>
      <c r="E60" s="4"/>
      <c r="F60" s="4"/>
      <c r="G60" s="23"/>
      <c r="H60" s="26"/>
      <c r="I60" s="26"/>
      <c r="J60" s="29"/>
      <c r="K60" s="4"/>
      <c r="L60" s="4"/>
      <c r="M60" s="4"/>
      <c r="Q60" s="5"/>
      <c r="R60" s="5"/>
      <c r="S60" s="5"/>
    </row>
    <row r="61" spans="1:19" x14ac:dyDescent="0.2">
      <c r="A61" s="4"/>
      <c r="B61" s="4"/>
      <c r="C61" s="4"/>
      <c r="D61" s="4"/>
      <c r="E61" s="4"/>
      <c r="F61" s="4"/>
      <c r="G61" s="23"/>
      <c r="H61" s="26"/>
      <c r="I61" s="26"/>
      <c r="J61" s="29"/>
      <c r="K61" s="4"/>
      <c r="L61" s="4"/>
      <c r="M61" s="4"/>
      <c r="Q61" s="5"/>
      <c r="R61" s="5"/>
      <c r="S61" s="5"/>
    </row>
    <row r="62" spans="1:19" x14ac:dyDescent="0.2">
      <c r="A62" s="4"/>
      <c r="B62" s="4"/>
      <c r="C62" s="4"/>
      <c r="D62" s="27" t="s">
        <v>86</v>
      </c>
      <c r="E62" s="4"/>
      <c r="F62" s="4"/>
      <c r="G62" s="23"/>
      <c r="H62" s="26"/>
      <c r="I62" s="26">
        <f>SUM(H21:H58)-H47</f>
        <v>29023723</v>
      </c>
      <c r="J62" s="69" t="str">
        <f>IF(I62&gt;SUM(I11:I11),"PROBLEM - You have distributed more funds for Administration than you said you want to set aside for Administration",(IF(I62&lt;SUM(I11:I11),"PROBLEM - You have not distributed as much as you said you wanted to set aside for Administration.","OK")))</f>
        <v>OK</v>
      </c>
      <c r="K62" s="69"/>
      <c r="L62" s="69"/>
      <c r="M62" s="69"/>
      <c r="Q62" s="5"/>
      <c r="R62" s="5"/>
      <c r="S62" s="5"/>
    </row>
    <row r="63" spans="1:19" x14ac:dyDescent="0.2">
      <c r="A63" s="4"/>
      <c r="B63" s="4"/>
      <c r="C63" s="4"/>
      <c r="D63" s="27"/>
      <c r="E63" s="4"/>
      <c r="F63" s="4"/>
      <c r="G63" s="23"/>
      <c r="H63" s="26"/>
      <c r="I63" s="26"/>
      <c r="J63" s="69"/>
      <c r="K63" s="69"/>
      <c r="L63" s="69"/>
      <c r="M63" s="69"/>
      <c r="Q63" s="5"/>
      <c r="R63" s="30"/>
      <c r="S63" s="5"/>
    </row>
    <row r="64" spans="1:19" x14ac:dyDescent="0.2">
      <c r="A64" s="4"/>
      <c r="B64" s="4"/>
      <c r="C64" s="4"/>
      <c r="D64" s="4"/>
      <c r="E64" s="4"/>
      <c r="F64" s="4"/>
      <c r="G64" s="23"/>
      <c r="H64" s="26"/>
      <c r="I64" s="26"/>
      <c r="J64" s="69" t="str">
        <f>IF(I62&lt;&gt;SUM(I11:I11),"The difference between what you said you wanted to set aside and the details of what you have set aside is","")</f>
        <v/>
      </c>
      <c r="K64" s="69"/>
      <c r="L64" s="69"/>
      <c r="M64" s="69"/>
      <c r="Q64" s="5"/>
      <c r="R64" s="5"/>
      <c r="S64" s="5"/>
    </row>
    <row r="65" spans="1:19" x14ac:dyDescent="0.2">
      <c r="A65" s="4"/>
      <c r="B65" s="4"/>
      <c r="C65" s="4"/>
      <c r="D65" s="4"/>
      <c r="E65" s="4"/>
      <c r="F65" s="4"/>
      <c r="G65" s="23"/>
      <c r="H65" s="26"/>
      <c r="I65" s="26"/>
      <c r="J65" s="69"/>
      <c r="K65" s="69"/>
      <c r="L65" s="69"/>
      <c r="M65" s="69"/>
      <c r="Q65" s="5"/>
      <c r="R65" s="5"/>
      <c r="S65" s="5"/>
    </row>
    <row r="66" spans="1:19" x14ac:dyDescent="0.2">
      <c r="A66" s="4"/>
      <c r="B66" s="4"/>
      <c r="C66" s="4"/>
      <c r="D66" s="4"/>
      <c r="E66" s="4"/>
      <c r="F66" s="4"/>
      <c r="G66" s="23"/>
      <c r="H66" s="26"/>
      <c r="I66" s="26"/>
      <c r="J66" s="29" t="str">
        <f>IF(I62&gt;SUM(I11:I11),I62-SUM(I11:I11),(IF(I62&lt;SUM(I11:I11),SUM(I11:I11)-I62,"")))</f>
        <v/>
      </c>
      <c r="K66" s="4"/>
      <c r="L66" s="4"/>
      <c r="M66" s="4"/>
      <c r="Q66" s="5"/>
      <c r="R66" s="5"/>
      <c r="S66" s="5"/>
    </row>
    <row r="67" spans="1:19" x14ac:dyDescent="0.2">
      <c r="A67" s="4"/>
      <c r="B67" s="4"/>
      <c r="C67" s="4"/>
      <c r="D67" s="4"/>
      <c r="E67" s="4"/>
      <c r="F67" s="4"/>
      <c r="G67" s="2"/>
      <c r="H67" s="4"/>
      <c r="I67" s="4"/>
      <c r="J67" s="4"/>
      <c r="K67" s="4"/>
      <c r="L67" s="4"/>
      <c r="M67" s="4"/>
    </row>
    <row r="68" spans="1:19" x14ac:dyDescent="0.2">
      <c r="A68" s="15" t="s">
        <v>87</v>
      </c>
      <c r="B68" s="4"/>
      <c r="C68" s="4"/>
      <c r="D68" s="4"/>
      <c r="E68" s="4"/>
      <c r="F68" s="4"/>
      <c r="G68" s="2"/>
      <c r="H68" s="4"/>
      <c r="I68" s="4"/>
      <c r="J68" s="4"/>
      <c r="K68" s="4"/>
      <c r="L68" s="4"/>
      <c r="M68" s="4"/>
    </row>
    <row r="69" spans="1:19" x14ac:dyDescent="0.2">
      <c r="A69" s="15"/>
      <c r="B69" s="4"/>
      <c r="C69" s="4"/>
      <c r="D69" s="4"/>
      <c r="E69" s="4"/>
      <c r="F69" s="4"/>
      <c r="G69" s="2"/>
      <c r="H69" s="4"/>
      <c r="I69" s="4"/>
      <c r="J69" s="4"/>
      <c r="K69" s="4"/>
      <c r="L69" s="4"/>
      <c r="M69" s="4"/>
    </row>
    <row r="70" spans="1:19" ht="12.75" customHeight="1" x14ac:dyDescent="0.2">
      <c r="A70" s="71" t="s">
        <v>88</v>
      </c>
      <c r="B70" s="71"/>
      <c r="C70" s="71"/>
      <c r="D70" s="71"/>
      <c r="E70" s="71"/>
      <c r="F70" s="71"/>
      <c r="G70" s="2"/>
      <c r="H70" s="4"/>
      <c r="I70" s="4"/>
      <c r="J70" s="4"/>
      <c r="K70" s="4"/>
      <c r="L70" s="4"/>
      <c r="M70" s="4"/>
    </row>
    <row r="71" spans="1:19" x14ac:dyDescent="0.2">
      <c r="A71" s="71"/>
      <c r="B71" s="71"/>
      <c r="C71" s="71"/>
      <c r="D71" s="71"/>
      <c r="E71" s="71"/>
      <c r="F71" s="71"/>
      <c r="G71" s="2"/>
      <c r="H71" s="4"/>
      <c r="I71" s="4"/>
      <c r="J71" s="4"/>
      <c r="K71" s="4"/>
      <c r="L71" s="4"/>
      <c r="M71" s="4"/>
    </row>
    <row r="72" spans="1:19" x14ac:dyDescent="0.2">
      <c r="A72" s="71"/>
      <c r="B72" s="71"/>
      <c r="C72" s="71"/>
      <c r="D72" s="71"/>
      <c r="E72" s="71"/>
      <c r="F72" s="71"/>
      <c r="G72" s="23"/>
      <c r="H72" s="26">
        <f xml:space="preserve"> (E2)</f>
        <v>169503589.97126859</v>
      </c>
      <c r="I72" s="26" t="s">
        <v>2</v>
      </c>
      <c r="J72" s="4"/>
      <c r="K72" s="4"/>
      <c r="L72" s="4"/>
      <c r="M72" s="4"/>
    </row>
    <row r="73" spans="1:19" ht="12.75" customHeight="1" x14ac:dyDescent="0.2">
      <c r="A73" s="71" t="s">
        <v>89</v>
      </c>
      <c r="B73" s="71"/>
      <c r="C73" s="71"/>
      <c r="D73" s="71"/>
      <c r="E73" s="71"/>
      <c r="F73" s="71"/>
      <c r="G73" s="2"/>
      <c r="H73" s="4"/>
      <c r="I73" s="4"/>
      <c r="J73" s="4"/>
      <c r="K73" s="4"/>
      <c r="L73" s="4"/>
      <c r="M73" s="4"/>
    </row>
    <row r="74" spans="1:19" x14ac:dyDescent="0.2">
      <c r="A74" s="71"/>
      <c r="B74" s="71"/>
      <c r="C74" s="71"/>
      <c r="D74" s="71"/>
      <c r="E74" s="71"/>
      <c r="F74" s="71"/>
      <c r="G74" s="2"/>
      <c r="H74" s="26" t="s">
        <v>2</v>
      </c>
      <c r="I74" s="26" t="s">
        <v>2</v>
      </c>
      <c r="J74" s="4"/>
      <c r="K74" s="4"/>
      <c r="L74" s="4"/>
      <c r="M74" s="4"/>
    </row>
    <row r="75" spans="1:19" x14ac:dyDescent="0.2">
      <c r="A75" s="15"/>
      <c r="B75" s="4"/>
      <c r="C75" s="4"/>
      <c r="D75" s="4"/>
      <c r="E75" s="4"/>
      <c r="F75" s="4"/>
      <c r="G75" s="2"/>
      <c r="H75" s="4"/>
      <c r="I75" s="4"/>
      <c r="J75" s="4"/>
      <c r="K75" s="4"/>
      <c r="L75" s="4"/>
      <c r="M75" s="4"/>
    </row>
    <row r="76" spans="1:19" ht="12.75" customHeight="1" x14ac:dyDescent="0.2">
      <c r="A76" s="71" t="s">
        <v>90</v>
      </c>
      <c r="B76" s="71"/>
      <c r="C76" s="71"/>
      <c r="D76" s="71"/>
      <c r="E76" s="71"/>
      <c r="F76" s="71"/>
      <c r="G76" s="2"/>
      <c r="H76" s="4"/>
      <c r="I76" s="4"/>
      <c r="J76" s="4"/>
      <c r="K76" s="4"/>
      <c r="L76" s="4"/>
      <c r="M76" s="4"/>
    </row>
    <row r="77" spans="1:19" x14ac:dyDescent="0.2">
      <c r="A77" s="71"/>
      <c r="B77" s="71"/>
      <c r="C77" s="71"/>
      <c r="D77" s="71"/>
      <c r="E77" s="71"/>
      <c r="F77" s="71"/>
      <c r="G77" s="2"/>
      <c r="H77" s="4"/>
      <c r="I77" s="4"/>
      <c r="J77" s="4"/>
      <c r="K77" s="4"/>
      <c r="L77" s="4"/>
      <c r="M77" s="4"/>
    </row>
    <row r="78" spans="1:19" x14ac:dyDescent="0.2">
      <c r="A78" s="71"/>
      <c r="B78" s="71"/>
      <c r="C78" s="71"/>
      <c r="D78" s="71"/>
      <c r="E78" s="71"/>
      <c r="F78" s="71"/>
      <c r="G78" s="23"/>
      <c r="H78" s="26">
        <f>(F2)</f>
        <v>151680796.71280774</v>
      </c>
      <c r="I78" s="26" t="s">
        <v>2</v>
      </c>
      <c r="J78" s="4"/>
      <c r="K78" s="4"/>
      <c r="L78" s="4"/>
      <c r="M78" s="4"/>
    </row>
    <row r="79" spans="1:19" x14ac:dyDescent="0.2">
      <c r="A79" s="15"/>
      <c r="B79" s="4"/>
      <c r="C79" s="4"/>
      <c r="D79" s="4"/>
      <c r="E79" s="4"/>
      <c r="F79" s="4"/>
      <c r="G79" s="2"/>
      <c r="H79" s="4"/>
      <c r="I79" s="4"/>
      <c r="J79" s="4"/>
      <c r="K79" s="4"/>
      <c r="L79" s="4"/>
      <c r="M79" s="4"/>
    </row>
    <row r="80" spans="1:19" ht="12.75" customHeight="1" x14ac:dyDescent="0.2">
      <c r="A80" s="71" t="s">
        <v>91</v>
      </c>
      <c r="B80" s="71"/>
      <c r="C80" s="71"/>
      <c r="D80" s="71"/>
      <c r="E80" s="71"/>
      <c r="F80" s="71"/>
      <c r="G80" s="2"/>
      <c r="H80" s="4"/>
      <c r="I80" s="4"/>
      <c r="J80" s="4"/>
      <c r="K80" s="4"/>
      <c r="L80" s="4"/>
      <c r="M80" s="4"/>
    </row>
    <row r="81" spans="1:18" x14ac:dyDescent="0.2">
      <c r="A81" s="71"/>
      <c r="B81" s="71"/>
      <c r="C81" s="71"/>
      <c r="D81" s="71"/>
      <c r="E81" s="71"/>
      <c r="F81" s="71"/>
      <c r="G81" s="2"/>
      <c r="H81" s="4"/>
      <c r="I81" s="4"/>
      <c r="J81" s="4"/>
      <c r="K81" s="4"/>
      <c r="L81" s="4"/>
      <c r="M81" s="4"/>
      <c r="R81"/>
    </row>
    <row r="82" spans="1:18" x14ac:dyDescent="0.2">
      <c r="A82" s="71"/>
      <c r="B82" s="71"/>
      <c r="C82" s="71"/>
      <c r="D82" s="71"/>
      <c r="E82" s="71"/>
      <c r="F82" s="71"/>
      <c r="G82" s="23"/>
      <c r="H82" s="26">
        <f>(G2)</f>
        <v>177978769.46983188</v>
      </c>
      <c r="I82" s="26" t="s">
        <v>2</v>
      </c>
      <c r="J82" s="4"/>
      <c r="K82" s="4"/>
      <c r="L82" s="4"/>
      <c r="M82" s="4"/>
      <c r="R82"/>
    </row>
    <row r="83" spans="1:18" ht="12.75" customHeight="1" x14ac:dyDescent="0.2">
      <c r="A83" s="71" t="s">
        <v>89</v>
      </c>
      <c r="B83" s="71"/>
      <c r="C83" s="71"/>
      <c r="D83" s="71"/>
      <c r="E83" s="71"/>
      <c r="F83" s="71"/>
      <c r="G83" s="2"/>
      <c r="H83" s="4"/>
      <c r="I83" s="4"/>
      <c r="J83" s="4"/>
      <c r="K83" s="4"/>
      <c r="L83" s="4"/>
      <c r="M83" s="4"/>
      <c r="R83"/>
    </row>
    <row r="84" spans="1:18" x14ac:dyDescent="0.2">
      <c r="A84" s="71"/>
      <c r="B84" s="71"/>
      <c r="C84" s="71"/>
      <c r="D84" s="71"/>
      <c r="E84" s="71"/>
      <c r="F84" s="71"/>
      <c r="G84" s="2"/>
      <c r="H84" s="4"/>
      <c r="I84" s="4"/>
      <c r="J84" s="4"/>
      <c r="K84" s="4"/>
      <c r="L84" s="4"/>
      <c r="M84" s="4"/>
      <c r="R84"/>
    </row>
    <row r="85" spans="1:18" x14ac:dyDescent="0.2">
      <c r="A85" s="4"/>
      <c r="B85" s="4"/>
      <c r="C85" s="4"/>
      <c r="D85" s="4"/>
      <c r="E85" s="4"/>
      <c r="F85" s="4"/>
      <c r="G85" s="2"/>
      <c r="H85" s="4"/>
      <c r="I85" s="4"/>
      <c r="J85" s="4"/>
      <c r="K85" s="4"/>
      <c r="L85" s="4"/>
      <c r="M85" s="4"/>
      <c r="R85"/>
    </row>
    <row r="86" spans="1:18" ht="12.75" customHeight="1" x14ac:dyDescent="0.2">
      <c r="A86" s="71" t="s">
        <v>92</v>
      </c>
      <c r="B86" s="71"/>
      <c r="C86" s="71"/>
      <c r="D86" s="71"/>
      <c r="E86" s="71"/>
      <c r="F86" s="71"/>
      <c r="G86" s="2"/>
      <c r="H86" s="4"/>
      <c r="I86" s="4"/>
      <c r="J86" s="4"/>
      <c r="K86" s="4"/>
      <c r="L86" s="4"/>
      <c r="M86" s="4"/>
      <c r="R86"/>
    </row>
    <row r="87" spans="1:18" x14ac:dyDescent="0.2">
      <c r="A87" s="71"/>
      <c r="B87" s="71"/>
      <c r="C87" s="71"/>
      <c r="D87" s="71"/>
      <c r="E87" s="71"/>
      <c r="F87" s="71"/>
      <c r="G87" s="2"/>
      <c r="H87" s="4"/>
      <c r="I87" s="4"/>
      <c r="J87" s="4"/>
      <c r="K87" s="4"/>
      <c r="L87" s="4"/>
      <c r="M87" s="4"/>
      <c r="R87"/>
    </row>
    <row r="88" spans="1:18" x14ac:dyDescent="0.2">
      <c r="A88" s="71"/>
      <c r="B88" s="71"/>
      <c r="C88" s="71"/>
      <c r="D88" s="71"/>
      <c r="E88" s="71"/>
      <c r="F88" s="71"/>
      <c r="G88" s="23"/>
      <c r="H88" s="26">
        <f>(H2)</f>
        <v>161028410.47270507</v>
      </c>
      <c r="I88" s="26" t="s">
        <v>2</v>
      </c>
      <c r="J88" s="4"/>
      <c r="K88" s="4"/>
      <c r="L88" s="4"/>
      <c r="M88" s="4"/>
      <c r="R88"/>
    </row>
    <row r="89" spans="1:18" x14ac:dyDescent="0.2">
      <c r="A89" s="4"/>
      <c r="B89" s="4"/>
      <c r="C89" s="4"/>
      <c r="D89" s="4"/>
      <c r="E89" s="4"/>
      <c r="F89" s="4"/>
      <c r="G89" s="2"/>
      <c r="H89" s="4"/>
      <c r="I89" s="4"/>
      <c r="J89" s="4"/>
      <c r="K89" s="4"/>
      <c r="L89" s="4"/>
      <c r="M89" s="4"/>
      <c r="R89"/>
    </row>
    <row r="90" spans="1:18" x14ac:dyDescent="0.2">
      <c r="A90" s="4"/>
      <c r="B90" s="4"/>
      <c r="C90" s="4"/>
      <c r="D90" s="4"/>
      <c r="E90" s="4"/>
      <c r="F90" s="4"/>
      <c r="G90" s="2"/>
      <c r="H90" s="4"/>
      <c r="I90" s="4"/>
      <c r="J90" s="4"/>
      <c r="K90" s="4"/>
      <c r="L90" s="4"/>
      <c r="M90" s="4"/>
      <c r="R90"/>
    </row>
    <row r="91" spans="1:18" x14ac:dyDescent="0.2">
      <c r="A91" s="77" t="s">
        <v>93</v>
      </c>
      <c r="B91" s="77"/>
      <c r="C91" s="77"/>
      <c r="D91" s="77"/>
      <c r="E91" s="77"/>
      <c r="F91" s="77"/>
      <c r="G91" s="2"/>
      <c r="H91" s="32" t="s">
        <v>96</v>
      </c>
      <c r="I91" s="33"/>
      <c r="J91" s="15" t="str">
        <f>IF(AND((H91&lt;&gt;"Yes"),(H91&lt;&gt;"YES"),(H91&lt;&gt;"Y"),(H91&lt;&gt;"yes"),(H91&lt;&gt;"y"),(H91&lt;&gt;"No"),(H91&lt;&gt;"no"),(H91&lt;&gt;"N"),(H91&lt;&gt;"no"),(H91&lt;&gt;"n")),"PROBLEM - You must indicate 'Yes' or 'No'.","  ")</f>
        <v xml:space="preserve">  </v>
      </c>
      <c r="K91" s="4"/>
      <c r="L91" s="4"/>
      <c r="M91" s="4"/>
      <c r="R91"/>
    </row>
    <row r="92" spans="1:18" x14ac:dyDescent="0.2">
      <c r="A92" s="15"/>
      <c r="B92" s="4"/>
      <c r="C92" s="4"/>
      <c r="D92" s="4"/>
      <c r="E92" s="4"/>
      <c r="F92" s="4"/>
      <c r="G92" s="2"/>
      <c r="H92" s="4"/>
      <c r="I92" s="33"/>
      <c r="J92" s="34" t="s">
        <v>94</v>
      </c>
      <c r="K92" s="4"/>
      <c r="L92" s="4"/>
      <c r="M92" s="4"/>
      <c r="R92"/>
    </row>
    <row r="93" spans="1:18" x14ac:dyDescent="0.2">
      <c r="A93" s="15"/>
      <c r="B93" s="76" t="s">
        <v>95</v>
      </c>
      <c r="C93" s="76"/>
      <c r="D93" s="76"/>
      <c r="E93" s="76"/>
      <c r="F93" s="76"/>
      <c r="G93" s="2"/>
      <c r="H93" s="21"/>
      <c r="I93" s="33"/>
      <c r="J93" s="34" t="s">
        <v>96</v>
      </c>
      <c r="K93" s="4"/>
      <c r="L93" s="4"/>
      <c r="M93" s="4"/>
      <c r="R93"/>
    </row>
    <row r="94" spans="1:18" x14ac:dyDescent="0.2">
      <c r="A94" s="15"/>
      <c r="B94" s="76" t="s">
        <v>97</v>
      </c>
      <c r="C94" s="76"/>
      <c r="D94" s="76"/>
      <c r="E94" s="76"/>
      <c r="F94" s="76"/>
      <c r="G94" s="2"/>
      <c r="H94" s="4" t="s">
        <v>2</v>
      </c>
      <c r="I94" s="33"/>
      <c r="J94" s="6"/>
      <c r="K94" s="4"/>
      <c r="L94" s="4"/>
      <c r="M94" s="4"/>
      <c r="R94"/>
    </row>
    <row r="95" spans="1:18" x14ac:dyDescent="0.2">
      <c r="A95" s="15"/>
      <c r="B95" s="75" t="str">
        <f>IF(OR((H91="Yes"),(H91="YES"),(H91="Y"),(H91="yes"),(H91="y")),"TO",IF(OR((H91="No"),(H91="NO"),(H91="N"),(H91="no"),(H91="n")),"NOT TO","WHAT?"))</f>
        <v>NOT TO</v>
      </c>
      <c r="C95" s="75"/>
      <c r="D95" s="4" t="s">
        <v>98</v>
      </c>
      <c r="E95" s="4"/>
      <c r="F95" s="4"/>
      <c r="G95" s="2"/>
      <c r="H95" s="4"/>
      <c r="I95" s="33"/>
      <c r="J95" s="4"/>
      <c r="K95" s="4"/>
      <c r="L95" s="4"/>
      <c r="M95" s="4"/>
      <c r="R95"/>
    </row>
    <row r="96" spans="1:18" x14ac:dyDescent="0.2">
      <c r="A96" s="15"/>
      <c r="B96" s="76" t="s">
        <v>99</v>
      </c>
      <c r="C96" s="76"/>
      <c r="D96" s="76"/>
      <c r="E96" s="76"/>
      <c r="F96" s="76"/>
      <c r="G96" s="23"/>
      <c r="H96" s="26">
        <f>ROUND(IF(AND((B95="TO"),(I11&gt;850000)),H72,IF(AND((B95="NOT TO"),(I11&gt;850000)),H78,IF(AND((B95="TO"),(I11&lt;=850000)),H82,IF(AND((B95="NOT TO"),(I11&lt;=850000)),H88,"")))),0)</f>
        <v>151680797</v>
      </c>
      <c r="I96" s="35" t="str">
        <f>IF(AND((I11&gt;850000),(J92=".")),I72,(IF(AND((I11&gt;850000),(J92&lt;&gt;".")),I78,(IF(AND((I11&lt;=850000),(J92=".")),I82,(IF(AND((I11&lt;=850000),(J92&lt;&gt;".")),I88," ")))))))</f>
        <v xml:space="preserve"> </v>
      </c>
      <c r="J96" s="4"/>
      <c r="K96" s="4"/>
      <c r="L96" s="4"/>
      <c r="M96" s="4"/>
      <c r="R96"/>
    </row>
    <row r="97" spans="1:18" x14ac:dyDescent="0.2">
      <c r="A97" s="4"/>
      <c r="B97" s="4"/>
      <c r="C97" s="4"/>
      <c r="D97" s="4"/>
      <c r="E97" s="4"/>
      <c r="F97" s="4"/>
      <c r="G97" s="2"/>
      <c r="H97" s="15"/>
      <c r="I97" s="4" t="str">
        <f>IF(SUM(I98:I98)&lt;&gt;ROUND(SUM(I98:I98),0),"WHOLE DOLLARS","")</f>
        <v/>
      </c>
      <c r="J97" s="4"/>
      <c r="K97" s="4"/>
      <c r="L97" s="4"/>
      <c r="M97" s="4"/>
      <c r="R97"/>
    </row>
    <row r="98" spans="1:18" x14ac:dyDescent="0.2">
      <c r="A98" s="77" t="s">
        <v>100</v>
      </c>
      <c r="B98" s="77"/>
      <c r="C98" s="77"/>
      <c r="D98" s="77"/>
      <c r="E98" s="77"/>
      <c r="F98" s="77"/>
      <c r="G98" s="23"/>
      <c r="H98" s="15"/>
      <c r="I98" s="24">
        <v>131514078</v>
      </c>
      <c r="J98" s="15" t="str">
        <f>IF(SUM(I98:I98)&lt;=H96,"OK","PROBLEM - You want to set aside more than is allowed.")</f>
        <v>OK</v>
      </c>
      <c r="K98" s="4"/>
      <c r="L98" s="4"/>
      <c r="M98" s="4"/>
      <c r="R98"/>
    </row>
    <row r="99" spans="1:18" x14ac:dyDescent="0.2">
      <c r="A99" s="15"/>
      <c r="B99" s="15"/>
      <c r="C99" s="15"/>
      <c r="D99" s="15"/>
      <c r="E99" s="15"/>
      <c r="F99" s="15"/>
      <c r="G99" s="23"/>
      <c r="H99" s="15"/>
      <c r="I99" s="36">
        <f>IF(B95="TO",H82-H96,IF(B95="NOT TO",H88-H96," "))</f>
        <v>9347613.4727050662</v>
      </c>
      <c r="J99" s="15" t="str">
        <f>IF(AND(((SUM(I11:I11)-850000)&lt;I99),((SUM(I11:I11)-850000)&gt;0)),"NOTE","")</f>
        <v/>
      </c>
      <c r="K99" s="4"/>
      <c r="L99" s="4"/>
      <c r="M99" s="4"/>
      <c r="R99"/>
    </row>
    <row r="100" spans="1:18" x14ac:dyDescent="0.2">
      <c r="A100" s="15"/>
      <c r="B100" s="15"/>
      <c r="C100" s="15"/>
      <c r="D100" s="15"/>
      <c r="E100" s="15"/>
      <c r="F100" s="15"/>
      <c r="G100" s="23"/>
      <c r="H100" s="15"/>
      <c r="I100" s="37"/>
      <c r="J100" s="4" t="str">
        <f>IF(J99="NOTE","The amount that you have proposed to set aside for Administration is only","")</f>
        <v/>
      </c>
      <c r="K100" s="4"/>
      <c r="L100" s="4"/>
      <c r="M100" s="4"/>
      <c r="R100"/>
    </row>
    <row r="101" spans="1:18" x14ac:dyDescent="0.2">
      <c r="A101" s="15"/>
      <c r="B101" s="15"/>
      <c r="C101" s="15"/>
      <c r="D101" s="15"/>
      <c r="E101" s="15"/>
      <c r="F101" s="15"/>
      <c r="G101" s="23"/>
      <c r="H101" s="15"/>
      <c r="I101" s="26"/>
      <c r="J101" s="38" t="str">
        <f>IF(J99="NOTE",(I11-850000),"")</f>
        <v/>
      </c>
      <c r="K101" s="39" t="str">
        <f>IF(J99="NOTE","more than $850,000.  If you were to reduce the amount"," ")</f>
        <v xml:space="preserve"> </v>
      </c>
      <c r="L101" s="4"/>
      <c r="M101" s="4"/>
      <c r="R101"/>
    </row>
    <row r="102" spans="1:18" x14ac:dyDescent="0.2">
      <c r="A102" s="4"/>
      <c r="B102" s="4"/>
      <c r="C102" s="4"/>
      <c r="D102" s="4"/>
      <c r="E102" s="4"/>
      <c r="F102" s="4"/>
      <c r="G102" s="2"/>
      <c r="H102" s="4"/>
      <c r="I102" s="4"/>
      <c r="J102" s="4" t="str">
        <f>IF(J99="NOTE","that you set aside for Administration by that amount, the maximum amount"," ")</f>
        <v xml:space="preserve"> </v>
      </c>
      <c r="K102" s="4"/>
      <c r="L102" s="4"/>
      <c r="M102" s="4"/>
      <c r="R102"/>
    </row>
    <row r="103" spans="1:18" x14ac:dyDescent="0.2">
      <c r="A103" s="4"/>
      <c r="B103" s="4"/>
      <c r="C103" s="4"/>
      <c r="D103" s="4"/>
      <c r="E103" s="4"/>
      <c r="F103" s="4"/>
      <c r="G103" s="2"/>
      <c r="H103" s="4"/>
      <c r="I103" s="4"/>
      <c r="J103" s="4" t="str">
        <f>IF(J99="NOTE","that you could set aside for Other State-Level Activities would increase by"," ")</f>
        <v xml:space="preserve"> </v>
      </c>
      <c r="K103" s="4"/>
      <c r="L103" s="4"/>
      <c r="M103" s="4"/>
      <c r="R103"/>
    </row>
    <row r="104" spans="1:18" x14ac:dyDescent="0.2">
      <c r="A104" s="4"/>
      <c r="B104" s="4"/>
      <c r="C104" s="4"/>
      <c r="D104" s="4"/>
      <c r="E104" s="4"/>
      <c r="F104" s="4"/>
      <c r="G104" s="2"/>
      <c r="H104" s="4"/>
      <c r="I104" s="4"/>
      <c r="J104" s="26" t="str">
        <f>IF(J99="NOTE",I99," ")</f>
        <v xml:space="preserve"> </v>
      </c>
      <c r="K104" s="4"/>
      <c r="L104" s="4"/>
      <c r="M104" s="4"/>
      <c r="R104"/>
    </row>
    <row r="105" spans="1:18" x14ac:dyDescent="0.2">
      <c r="A105" s="77" t="s">
        <v>101</v>
      </c>
      <c r="B105" s="77"/>
      <c r="C105" s="77"/>
      <c r="D105" s="77"/>
      <c r="E105" s="77"/>
      <c r="F105" s="77"/>
      <c r="G105" s="2"/>
      <c r="H105" s="4"/>
      <c r="I105" s="4"/>
      <c r="J105" s="40" t="s">
        <v>2</v>
      </c>
      <c r="K105" s="4" t="s">
        <v>2</v>
      </c>
      <c r="L105" s="4"/>
      <c r="M105" s="4"/>
      <c r="R105"/>
    </row>
    <row r="106" spans="1:18" x14ac:dyDescent="0.2">
      <c r="A106" s="77" t="s">
        <v>102</v>
      </c>
      <c r="B106" s="77"/>
      <c r="C106" s="77"/>
      <c r="D106" s="77"/>
      <c r="E106" s="77"/>
      <c r="F106" s="77"/>
      <c r="G106" s="2"/>
      <c r="H106" s="4"/>
      <c r="I106" s="4"/>
      <c r="J106" s="26"/>
      <c r="K106" s="4"/>
      <c r="L106" s="4"/>
      <c r="M106" s="4"/>
      <c r="R106"/>
    </row>
    <row r="107" spans="1:18" x14ac:dyDescent="0.2">
      <c r="A107" s="15" t="s">
        <v>103</v>
      </c>
      <c r="B107" s="15"/>
      <c r="C107" s="15"/>
      <c r="D107" s="15"/>
      <c r="E107" s="15"/>
      <c r="F107" s="15"/>
      <c r="G107" s="2"/>
      <c r="H107" s="4"/>
      <c r="I107" s="4"/>
      <c r="J107" s="26"/>
      <c r="K107" s="4"/>
      <c r="L107" s="4"/>
      <c r="M107" s="4"/>
      <c r="R107"/>
    </row>
    <row r="108" spans="1:18" x14ac:dyDescent="0.2">
      <c r="A108" s="15" t="s">
        <v>104</v>
      </c>
      <c r="B108" s="15"/>
      <c r="C108" s="15"/>
      <c r="D108" s="15"/>
      <c r="E108" s="15"/>
      <c r="F108" s="15"/>
      <c r="G108" s="2"/>
      <c r="H108" s="4"/>
      <c r="I108" s="4"/>
      <c r="J108" s="26"/>
      <c r="K108" s="4"/>
      <c r="L108" s="4"/>
      <c r="M108" s="4"/>
      <c r="R108"/>
    </row>
    <row r="109" spans="1:18" x14ac:dyDescent="0.2">
      <c r="A109" s="4"/>
      <c r="B109" s="4"/>
      <c r="C109" s="4"/>
      <c r="D109" s="4"/>
      <c r="E109" s="4"/>
      <c r="F109" s="4"/>
      <c r="G109" s="2"/>
      <c r="H109" s="4"/>
      <c r="I109" s="4"/>
      <c r="J109" s="26"/>
      <c r="K109" s="4"/>
      <c r="L109" s="4"/>
      <c r="M109" s="4"/>
      <c r="R109"/>
    </row>
    <row r="110" spans="1:18" x14ac:dyDescent="0.2">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R110"/>
    </row>
    <row r="111" spans="1:18" x14ac:dyDescent="0.2">
      <c r="A111" s="4"/>
      <c r="B111" s="42"/>
      <c r="C111" s="42"/>
      <c r="D111" s="42" t="str">
        <f>IF(B95="TO","You must use at least","")</f>
        <v/>
      </c>
      <c r="E111" s="78" t="str">
        <f>IF(B95="TO",ROUND((SUM(I98:I98)*0.1),0),"")</f>
        <v/>
      </c>
      <c r="F111" s="78"/>
      <c r="G111" s="78"/>
      <c r="H111" s="4" t="s">
        <v>2</v>
      </c>
      <c r="I111" s="4" t="s">
        <v>2</v>
      </c>
      <c r="J111" s="26"/>
      <c r="K111" s="4"/>
      <c r="L111" s="4"/>
      <c r="M111" s="4"/>
      <c r="R111"/>
    </row>
    <row r="112" spans="1:18" x14ac:dyDescent="0.2">
      <c r="A112" s="4"/>
      <c r="B112" s="4"/>
      <c r="C112" s="4"/>
      <c r="D112" s="4"/>
      <c r="E112" s="4"/>
      <c r="F112" s="4"/>
      <c r="G112" s="2"/>
      <c r="H112" s="4"/>
      <c r="I112" s="4"/>
      <c r="J112" s="4"/>
      <c r="K112" s="4"/>
      <c r="L112" s="4"/>
      <c r="M112" s="4"/>
      <c r="R112"/>
    </row>
    <row r="113" spans="1:18" x14ac:dyDescent="0.2">
      <c r="A113" s="4"/>
      <c r="B113" s="77" t="s">
        <v>105</v>
      </c>
      <c r="C113" s="77"/>
      <c r="D113" s="77"/>
      <c r="E113" s="77"/>
      <c r="F113" s="77"/>
      <c r="G113" s="2"/>
      <c r="H113" s="36">
        <f>SUM($I$98:$I$98)-SUM($H110:H$110)</f>
        <v>131514078</v>
      </c>
      <c r="I113" s="4" t="s">
        <v>2</v>
      </c>
      <c r="J113" s="40">
        <f>SUM(H$174:H$174)</f>
        <v>0</v>
      </c>
      <c r="K113" s="4" t="str">
        <f>IF((H$174:H$174)&lt;=SUM(I$98:I$98),"More needs to be distributed.","Too much has been distributed.")</f>
        <v>More needs to be distributed.</v>
      </c>
      <c r="L113" s="4"/>
      <c r="M113" s="4"/>
      <c r="R113"/>
    </row>
    <row r="114" spans="1:18" x14ac:dyDescent="0.2">
      <c r="A114" s="4"/>
      <c r="B114" s="4"/>
      <c r="C114" s="4"/>
      <c r="D114" s="4"/>
      <c r="E114" s="4"/>
      <c r="F114" s="4"/>
      <c r="G114" s="2"/>
      <c r="H114" s="4"/>
      <c r="I114" s="4"/>
      <c r="J114" s="4"/>
      <c r="K114" s="4"/>
      <c r="L114" s="4"/>
      <c r="M114" s="4"/>
      <c r="R114"/>
    </row>
    <row r="115" spans="1:18" ht="12.75" customHeight="1" x14ac:dyDescent="0.2">
      <c r="A115" s="4"/>
      <c r="B115" s="4"/>
      <c r="C115" s="79" t="s">
        <v>106</v>
      </c>
      <c r="D115" s="79"/>
      <c r="E115" s="79"/>
      <c r="F115" s="79"/>
      <c r="G115" s="2"/>
      <c r="H115" s="4"/>
      <c r="I115" s="4"/>
      <c r="J115" s="4"/>
      <c r="K115" s="4"/>
      <c r="L115" s="4"/>
      <c r="M115" s="4"/>
      <c r="R115"/>
    </row>
    <row r="116" spans="1:18" x14ac:dyDescent="0.2">
      <c r="A116" s="4"/>
      <c r="B116" s="4"/>
      <c r="C116" s="79"/>
      <c r="D116" s="79"/>
      <c r="E116" s="79"/>
      <c r="F116" s="79"/>
      <c r="G116" s="23" t="s">
        <v>107</v>
      </c>
      <c r="H116" s="24">
        <v>38277078</v>
      </c>
      <c r="I116" s="4" t="str">
        <f>IF(SUM(H116:H116)&lt;&gt;ROUND(SUM(H116:H116),0),"WHOLE DOLLARS","")</f>
        <v/>
      </c>
      <c r="J116" s="15" t="str">
        <f>IF((SUM(H116:H116)&gt;0)," ", "PROBLEM - You must use at least $1 for this purpose.")</f>
        <v xml:space="preserve"> </v>
      </c>
      <c r="K116" s="4"/>
      <c r="L116" s="4"/>
      <c r="M116" s="4"/>
      <c r="R116"/>
    </row>
    <row r="117" spans="1:18" x14ac:dyDescent="0.2">
      <c r="A117" s="4"/>
      <c r="B117" s="4"/>
      <c r="C117" s="4"/>
      <c r="D117" s="4"/>
      <c r="E117" s="4"/>
      <c r="F117" s="4"/>
      <c r="G117" s="2"/>
      <c r="H117" s="4"/>
      <c r="I117" s="4"/>
      <c r="J117" s="4"/>
      <c r="K117" s="4"/>
      <c r="L117" s="4"/>
      <c r="M117" s="4"/>
      <c r="R117"/>
    </row>
    <row r="118" spans="1:18" ht="12.75" customHeight="1" x14ac:dyDescent="0.2">
      <c r="A118" s="4"/>
      <c r="B118" s="4"/>
      <c r="C118" s="79" t="s">
        <v>108</v>
      </c>
      <c r="D118" s="79"/>
      <c r="E118" s="79"/>
      <c r="F118" s="79"/>
      <c r="G118" s="2"/>
      <c r="H118" s="36">
        <f>SUM(H113:H113)-SUM(H116:H116)</f>
        <v>93237000</v>
      </c>
      <c r="I118" s="4" t="s">
        <v>2</v>
      </c>
      <c r="J118" s="40">
        <f>SUM(H$174:H$174)</f>
        <v>0</v>
      </c>
      <c r="K118" s="4" t="str">
        <f>IF((H$174:H$174)&lt;=SUM(I$98:I$98),"More needs to be distributed.","Too much has been distributed.")</f>
        <v>More needs to be distributed.</v>
      </c>
      <c r="L118" s="4"/>
      <c r="M118" s="4"/>
      <c r="R118"/>
    </row>
    <row r="119" spans="1:18" x14ac:dyDescent="0.2">
      <c r="A119" s="4"/>
      <c r="B119" s="4"/>
      <c r="C119" s="79"/>
      <c r="D119" s="79"/>
      <c r="E119" s="79"/>
      <c r="F119" s="79"/>
      <c r="G119" s="2"/>
      <c r="H119" s="4"/>
      <c r="I119" s="4"/>
      <c r="J119" s="4"/>
      <c r="K119" s="4"/>
      <c r="L119" s="4"/>
      <c r="M119" s="4"/>
      <c r="R119"/>
    </row>
    <row r="120" spans="1:18" x14ac:dyDescent="0.2">
      <c r="A120" s="4"/>
      <c r="B120" s="4"/>
      <c r="C120" s="79"/>
      <c r="D120" s="79"/>
      <c r="E120" s="79"/>
      <c r="F120" s="79"/>
      <c r="G120" s="23" t="s">
        <v>109</v>
      </c>
      <c r="H120" s="24">
        <v>1950000</v>
      </c>
      <c r="I120" s="4" t="str">
        <f>IF(SUM(H120:H120)&lt;&gt;ROUND(SUM(H120:H120),0),"WHOLE DOLLARS","")</f>
        <v/>
      </c>
      <c r="J120" s="15" t="str">
        <f>IF((SUM(H120:H120)&gt;0)," ", "PROBLEM - You must use at least $1 for this purpose.")</f>
        <v xml:space="preserve"> </v>
      </c>
      <c r="K120" s="4"/>
      <c r="L120" s="4"/>
      <c r="M120" s="4"/>
      <c r="R120"/>
    </row>
    <row r="121" spans="1:18" x14ac:dyDescent="0.2">
      <c r="A121" s="4"/>
      <c r="B121" s="4"/>
      <c r="C121" s="76"/>
      <c r="D121" s="76"/>
      <c r="E121" s="76"/>
      <c r="F121" s="76"/>
      <c r="G121" s="2"/>
      <c r="H121" s="4"/>
      <c r="I121" s="4"/>
      <c r="J121" s="4"/>
      <c r="K121" s="4"/>
      <c r="L121" s="4"/>
      <c r="M121" s="4"/>
      <c r="R121"/>
    </row>
    <row r="122" spans="1:18" x14ac:dyDescent="0.2">
      <c r="A122" s="4"/>
      <c r="B122" s="15" t="s">
        <v>110</v>
      </c>
      <c r="C122" s="4"/>
      <c r="D122" s="4"/>
      <c r="E122" s="4"/>
      <c r="F122" s="4"/>
      <c r="G122" s="2"/>
      <c r="H122" s="36">
        <f>SUM(H118:H118)-SUM(H120:H120)</f>
        <v>91287000</v>
      </c>
      <c r="I122" s="4" t="s">
        <v>2</v>
      </c>
      <c r="J122" s="40">
        <f>SUM(H$174:H$174)</f>
        <v>0</v>
      </c>
      <c r="K122" s="4" t="str">
        <f>IF((H$174:H$174)&lt;=SUM(I$98:I$98),"More needs to be distributed.","Too much has been distributed.")</f>
        <v>More needs to be distributed.</v>
      </c>
      <c r="L122" s="4"/>
      <c r="M122" s="4"/>
      <c r="R122"/>
    </row>
    <row r="123" spans="1:18" x14ac:dyDescent="0.2">
      <c r="A123" s="4"/>
      <c r="B123" s="4"/>
      <c r="C123" s="4"/>
      <c r="D123" s="4"/>
      <c r="E123" s="4"/>
      <c r="F123" s="4"/>
      <c r="G123" s="2"/>
      <c r="H123" s="4"/>
      <c r="I123" s="4"/>
      <c r="J123" s="4"/>
      <c r="K123" s="4"/>
      <c r="L123" s="4"/>
      <c r="M123" s="4"/>
      <c r="R123"/>
    </row>
    <row r="124" spans="1:18" ht="12.75" customHeight="1" x14ac:dyDescent="0.2">
      <c r="A124" s="4"/>
      <c r="B124" s="4"/>
      <c r="C124" s="71" t="s">
        <v>111</v>
      </c>
      <c r="D124" s="71"/>
      <c r="E124" s="71"/>
      <c r="F124" s="71"/>
      <c r="G124" s="2"/>
      <c r="H124" s="4"/>
      <c r="I124" s="4"/>
      <c r="J124" s="4"/>
      <c r="K124" s="4"/>
      <c r="L124" s="4"/>
      <c r="M124" s="4"/>
      <c r="R124"/>
    </row>
    <row r="125" spans="1:18" x14ac:dyDescent="0.2">
      <c r="A125" s="4"/>
      <c r="B125" s="4"/>
      <c r="C125" s="71"/>
      <c r="D125" s="71"/>
      <c r="E125" s="71"/>
      <c r="F125" s="71"/>
      <c r="G125" s="23" t="s">
        <v>112</v>
      </c>
      <c r="H125" s="24" t="s">
        <v>2</v>
      </c>
      <c r="I125" s="4" t="str">
        <f>IF(SUM(H125:H125)&lt;&gt;ROUND(SUM(H125:H125),0),"WHOLE DOLLARS","")</f>
        <v/>
      </c>
      <c r="J125" s="4" t="s">
        <v>2</v>
      </c>
      <c r="K125" s="4" t="s">
        <v>2</v>
      </c>
      <c r="L125" s="4"/>
      <c r="M125" s="4"/>
      <c r="R125"/>
    </row>
    <row r="126" spans="1:18" x14ac:dyDescent="0.2">
      <c r="A126" s="4"/>
      <c r="B126" s="4"/>
      <c r="C126" s="43"/>
      <c r="D126" s="43"/>
      <c r="E126" s="43"/>
      <c r="F126" s="43"/>
      <c r="G126" s="2"/>
      <c r="H126" s="4"/>
      <c r="I126" s="4"/>
      <c r="J126" s="4"/>
      <c r="K126" s="4"/>
      <c r="L126" s="4"/>
      <c r="M126" s="4"/>
      <c r="R126"/>
    </row>
    <row r="127" spans="1:18" ht="12.75" customHeight="1" x14ac:dyDescent="0.2">
      <c r="A127" s="4"/>
      <c r="B127" s="4"/>
      <c r="C127" s="71" t="s">
        <v>54</v>
      </c>
      <c r="D127" s="71"/>
      <c r="E127" s="71"/>
      <c r="F127" s="71"/>
      <c r="G127" s="2"/>
      <c r="H127" s="36">
        <f>SUM(H122:H122)-SUM(H125:H125)</f>
        <v>91287000</v>
      </c>
      <c r="I127" s="4" t="s">
        <v>2</v>
      </c>
      <c r="J127" s="40">
        <f>SUM(H$174:H$174)</f>
        <v>0</v>
      </c>
      <c r="K127" s="4" t="str">
        <f>IF((H$174:H$174)&lt;=SUM(I$98:I$98),"More needs to be distributed.","Too much has been distributed.")</f>
        <v>More needs to be distributed.</v>
      </c>
      <c r="L127" s="4"/>
      <c r="M127" s="4"/>
      <c r="R127"/>
    </row>
    <row r="128" spans="1:18" x14ac:dyDescent="0.2">
      <c r="A128" s="4"/>
      <c r="B128" s="4"/>
      <c r="C128" s="71"/>
      <c r="D128" s="71"/>
      <c r="E128" s="71"/>
      <c r="F128" s="71"/>
      <c r="G128" s="2"/>
      <c r="H128" s="4"/>
      <c r="I128" s="4"/>
      <c r="J128" s="4"/>
      <c r="K128" s="4"/>
      <c r="L128" s="4"/>
      <c r="M128" s="4"/>
      <c r="R128"/>
    </row>
    <row r="129" spans="1:18" x14ac:dyDescent="0.2">
      <c r="A129" s="4"/>
      <c r="B129" s="4"/>
      <c r="C129" s="71"/>
      <c r="D129" s="71"/>
      <c r="E129" s="71"/>
      <c r="F129" s="71"/>
      <c r="G129" s="2" t="s">
        <v>113</v>
      </c>
      <c r="H129" s="24">
        <v>69000000</v>
      </c>
      <c r="I129" s="4" t="str">
        <f>IF(SUM(H129:H129)&lt;&gt;ROUND(SUM(H129:H129),0),"WHOLE DOLLARS","")</f>
        <v/>
      </c>
      <c r="J129" s="4"/>
      <c r="K129" s="4"/>
      <c r="L129" s="4"/>
      <c r="M129" s="4"/>
      <c r="R129"/>
    </row>
    <row r="130" spans="1:18" x14ac:dyDescent="0.2">
      <c r="A130" s="4"/>
      <c r="B130" s="4"/>
      <c r="C130" s="72" t="s">
        <v>2</v>
      </c>
      <c r="D130" s="72"/>
      <c r="E130" s="72"/>
      <c r="F130" s="72"/>
      <c r="G130" s="2"/>
      <c r="H130" s="36">
        <f>SUM(H127:H127)-SUM(H129:H129)</f>
        <v>22287000</v>
      </c>
      <c r="I130" s="4" t="s">
        <v>2</v>
      </c>
      <c r="J130" s="40">
        <f>SUM(H$174:H$174)</f>
        <v>0</v>
      </c>
      <c r="K130" s="4" t="str">
        <f>IF((H$174:H$174)&lt;=SUM(I$98:I$98),"More needs to be distributed.","Too much has been distributed.")</f>
        <v>More needs to be distributed.</v>
      </c>
      <c r="L130" s="4"/>
      <c r="M130" s="4"/>
      <c r="R130"/>
    </row>
    <row r="131" spans="1:18" ht="12.75" customHeight="1" x14ac:dyDescent="0.2">
      <c r="A131" s="4"/>
      <c r="B131" s="4"/>
      <c r="C131" s="71" t="s">
        <v>60</v>
      </c>
      <c r="D131" s="71"/>
      <c r="E131" s="71"/>
      <c r="F131" s="71"/>
      <c r="G131" s="44" t="s">
        <v>114</v>
      </c>
      <c r="H131" s="24" t="s">
        <v>2</v>
      </c>
      <c r="I131" s="4" t="str">
        <f>IF(SUM(H131:H131)&lt;&gt;ROUND(SUM(H131:H131),0),"WHOLE DOLLARS","")</f>
        <v/>
      </c>
      <c r="J131" s="4"/>
      <c r="K131" s="4"/>
      <c r="L131" s="4"/>
      <c r="M131" s="4"/>
      <c r="R131"/>
    </row>
    <row r="132" spans="1:18" x14ac:dyDescent="0.2">
      <c r="A132" s="4"/>
      <c r="B132" s="4"/>
      <c r="C132" s="72"/>
      <c r="D132" s="72"/>
      <c r="E132" s="72"/>
      <c r="F132" s="72"/>
      <c r="G132" s="2"/>
      <c r="H132" s="4"/>
      <c r="I132" s="4"/>
      <c r="J132" s="4"/>
      <c r="K132" s="4"/>
      <c r="L132" s="4"/>
      <c r="M132" s="4"/>
      <c r="R132"/>
    </row>
    <row r="133" spans="1:18" ht="12.75" customHeight="1" x14ac:dyDescent="0.2">
      <c r="A133" s="4"/>
      <c r="B133" s="4"/>
      <c r="C133" s="71" t="s">
        <v>64</v>
      </c>
      <c r="D133" s="71"/>
      <c r="E133" s="71"/>
      <c r="F133" s="71"/>
      <c r="G133" s="2"/>
      <c r="H133" s="36">
        <f>SUM(H130:H130)-SUM(H131:H131)</f>
        <v>22287000</v>
      </c>
      <c r="I133" s="4" t="s">
        <v>2</v>
      </c>
      <c r="J133" s="40">
        <f>SUM(H$174:H$174)</f>
        <v>0</v>
      </c>
      <c r="K133" s="4" t="str">
        <f>IF((H$174:H$174)&lt;=SUM(I$98:I$98),"More needs to be distributed.","Too much has been distributed.")</f>
        <v>More needs to be distributed.</v>
      </c>
      <c r="L133" s="4"/>
      <c r="M133" s="4"/>
      <c r="R133"/>
    </row>
    <row r="134" spans="1:18" x14ac:dyDescent="0.2">
      <c r="A134" s="4"/>
      <c r="B134" s="4"/>
      <c r="C134" s="71"/>
      <c r="D134" s="71"/>
      <c r="E134" s="71"/>
      <c r="F134" s="71"/>
      <c r="G134" s="2" t="s">
        <v>115</v>
      </c>
      <c r="H134" s="24">
        <v>22287000</v>
      </c>
      <c r="I134" s="4" t="str">
        <f>IF(SUM(H134:H134)&lt;&gt;ROUND(SUM(H134:H134),0),"WHOLE DOLLARS","")</f>
        <v/>
      </c>
      <c r="J134" s="4"/>
      <c r="K134" s="4"/>
      <c r="L134" s="4"/>
      <c r="M134" s="4"/>
      <c r="R134"/>
    </row>
    <row r="135" spans="1:18" x14ac:dyDescent="0.2">
      <c r="A135" s="4"/>
      <c r="B135" s="4"/>
      <c r="C135" s="43" t="s">
        <v>2</v>
      </c>
      <c r="D135" s="43"/>
      <c r="E135" s="43"/>
      <c r="F135" s="43"/>
      <c r="G135" s="2"/>
      <c r="H135" s="4"/>
      <c r="I135" s="4"/>
      <c r="J135" s="4"/>
      <c r="K135" s="4"/>
      <c r="L135" s="4"/>
      <c r="M135" s="4"/>
      <c r="R135"/>
    </row>
    <row r="136" spans="1:18" ht="12.75" customHeight="1" x14ac:dyDescent="0.2">
      <c r="A136" s="4"/>
      <c r="B136" s="4"/>
      <c r="C136" s="71" t="s">
        <v>116</v>
      </c>
      <c r="D136" s="71"/>
      <c r="E136" s="71"/>
      <c r="F136" s="71"/>
      <c r="G136" s="2"/>
      <c r="H136" s="36">
        <f>SUM(H133:H133)-SUM(H134:H134)</f>
        <v>0</v>
      </c>
      <c r="I136" s="4" t="s">
        <v>2</v>
      </c>
      <c r="J136" s="40">
        <f>SUM(H$174:H$174)</f>
        <v>0</v>
      </c>
      <c r="K136" s="4" t="str">
        <f>IF((H$174:H$174)&lt;=SUM(I$98:I$98),"More needs to be distributed.","Too much has been distributed.")</f>
        <v>More needs to be distributed.</v>
      </c>
      <c r="L136" s="4"/>
      <c r="M136" s="4"/>
      <c r="R136"/>
    </row>
    <row r="137" spans="1:18" x14ac:dyDescent="0.2">
      <c r="A137" s="4"/>
      <c r="B137" s="4"/>
      <c r="C137" s="71"/>
      <c r="D137" s="71"/>
      <c r="E137" s="71"/>
      <c r="F137" s="71"/>
      <c r="G137" s="2" t="s">
        <v>117</v>
      </c>
      <c r="H137" s="24" t="s">
        <v>2</v>
      </c>
      <c r="I137" s="4" t="str">
        <f>IF(SUM(H137:H137)&lt;&gt;ROUND(SUM(H137:H137),0),"WHOLE DOLLARS","")</f>
        <v/>
      </c>
      <c r="J137" s="4"/>
      <c r="K137" s="4"/>
      <c r="L137" s="4"/>
      <c r="M137" s="4"/>
      <c r="R137"/>
    </row>
    <row r="138" spans="1:18" x14ac:dyDescent="0.2">
      <c r="A138" s="4"/>
      <c r="B138" s="4"/>
      <c r="C138" s="43"/>
      <c r="D138" s="43"/>
      <c r="E138" s="43"/>
      <c r="F138" s="43"/>
      <c r="G138" s="2"/>
      <c r="H138" s="4"/>
      <c r="I138" s="4"/>
      <c r="J138" s="4"/>
      <c r="K138" s="4"/>
      <c r="L138" s="4"/>
      <c r="M138" s="4"/>
      <c r="R138"/>
    </row>
    <row r="139" spans="1:18" ht="12.75" customHeight="1" x14ac:dyDescent="0.2">
      <c r="A139" s="4"/>
      <c r="B139" s="4"/>
      <c r="C139" s="71" t="s">
        <v>118</v>
      </c>
      <c r="D139" s="71"/>
      <c r="E139" s="71"/>
      <c r="F139" s="71"/>
      <c r="G139" s="2"/>
      <c r="H139" s="36">
        <f>SUM(H136:H136)-SUM(H137:H137)</f>
        <v>0</v>
      </c>
      <c r="I139" s="4" t="s">
        <v>2</v>
      </c>
      <c r="J139" s="40">
        <f>SUM(H$174:H$174)</f>
        <v>0</v>
      </c>
      <c r="K139" s="4" t="str">
        <f>IF((H$174:H$174)&lt;=SUM(I$98:I$98),"More needs to be distributed.","Too much has been distributed.")</f>
        <v>More needs to be distributed.</v>
      </c>
      <c r="L139" s="4"/>
      <c r="M139" s="4"/>
      <c r="R139"/>
    </row>
    <row r="140" spans="1:18" x14ac:dyDescent="0.2">
      <c r="A140" s="4"/>
      <c r="B140" s="4"/>
      <c r="C140" s="71"/>
      <c r="D140" s="71"/>
      <c r="E140" s="71"/>
      <c r="F140" s="71"/>
      <c r="G140" s="2" t="s">
        <v>119</v>
      </c>
      <c r="H140" s="24" t="s">
        <v>2</v>
      </c>
      <c r="I140" s="4" t="str">
        <f>IF(SUM(H140:H140)&lt;&gt;ROUND(SUM(H140:H140),0),"WHOLE DOLLARS","")</f>
        <v/>
      </c>
      <c r="J140" s="4"/>
      <c r="K140" s="4"/>
      <c r="L140" s="4"/>
      <c r="M140" s="4"/>
      <c r="R140"/>
    </row>
    <row r="141" spans="1:18" x14ac:dyDescent="0.2">
      <c r="A141" s="4"/>
      <c r="B141" s="4"/>
      <c r="C141" s="43"/>
      <c r="D141" s="43"/>
      <c r="E141" s="43"/>
      <c r="F141" s="43"/>
      <c r="G141" s="2"/>
      <c r="H141" s="4"/>
      <c r="I141" s="4"/>
      <c r="J141" s="4"/>
      <c r="K141" s="4"/>
      <c r="L141" s="4"/>
      <c r="M141" s="4"/>
      <c r="R141"/>
    </row>
    <row r="142" spans="1:18" ht="12.75" customHeight="1" x14ac:dyDescent="0.2">
      <c r="A142" s="4"/>
      <c r="B142" s="4"/>
      <c r="C142" s="71" t="s">
        <v>120</v>
      </c>
      <c r="D142" s="71"/>
      <c r="E142" s="71"/>
      <c r="F142" s="71"/>
      <c r="G142" s="2"/>
      <c r="H142" s="36">
        <f>SUM(H139:H139)-SUM(H140:H140)</f>
        <v>0</v>
      </c>
      <c r="I142" s="4" t="s">
        <v>2</v>
      </c>
      <c r="J142" s="40">
        <f>SUM(H$174:H$174)</f>
        <v>0</v>
      </c>
      <c r="K142" s="4" t="str">
        <f>IF((H$174:H$174)&lt;=SUM(I$98:I$98),"More needs to be distributed.","Too much has been distributed.")</f>
        <v>More needs to be distributed.</v>
      </c>
      <c r="L142" s="4"/>
      <c r="M142" s="4"/>
      <c r="R142"/>
    </row>
    <row r="143" spans="1:18" x14ac:dyDescent="0.2">
      <c r="A143" s="4"/>
      <c r="B143" s="4"/>
      <c r="C143" s="71"/>
      <c r="D143" s="71"/>
      <c r="E143" s="71"/>
      <c r="F143" s="71"/>
      <c r="G143" s="2"/>
      <c r="H143" s="4"/>
      <c r="I143" s="4"/>
      <c r="J143" s="4"/>
      <c r="K143" s="4"/>
      <c r="L143" s="4"/>
      <c r="M143" s="4"/>
      <c r="R143"/>
    </row>
    <row r="144" spans="1:18" x14ac:dyDescent="0.2">
      <c r="A144" s="4"/>
      <c r="B144" s="4"/>
      <c r="C144" s="71"/>
      <c r="D144" s="71"/>
      <c r="E144" s="71"/>
      <c r="F144" s="71"/>
      <c r="G144" s="2" t="s">
        <v>121</v>
      </c>
      <c r="H144" s="24" t="s">
        <v>2</v>
      </c>
      <c r="I144" s="4" t="str">
        <f>IF(SUM(H144:H144)&lt;&gt;ROUND(SUM(H144:H144),0),"WHOLE DOLLARS","")</f>
        <v/>
      </c>
      <c r="J144" s="4"/>
      <c r="K144" s="4"/>
      <c r="L144" s="4"/>
      <c r="M144" s="4"/>
      <c r="R144"/>
    </row>
    <row r="145" spans="1:18" x14ac:dyDescent="0.2">
      <c r="A145" s="4"/>
      <c r="B145" s="4"/>
      <c r="C145" s="43"/>
      <c r="D145" s="43"/>
      <c r="E145" s="43"/>
      <c r="F145" s="43"/>
      <c r="G145" s="2"/>
      <c r="H145" s="4"/>
      <c r="I145" s="4"/>
      <c r="J145" s="4"/>
      <c r="K145" s="4"/>
      <c r="L145" s="4"/>
      <c r="M145" s="4"/>
      <c r="R145"/>
    </row>
    <row r="146" spans="1:18" ht="12.75" customHeight="1" x14ac:dyDescent="0.2">
      <c r="A146" s="4"/>
      <c r="B146" s="4"/>
      <c r="C146" s="71" t="s">
        <v>122</v>
      </c>
      <c r="D146" s="71"/>
      <c r="E146" s="71"/>
      <c r="F146" s="71"/>
      <c r="G146" s="2"/>
      <c r="H146" s="36">
        <f>SUM(H142:H142)-SUM(H144:H144)</f>
        <v>0</v>
      </c>
      <c r="I146" s="4" t="s">
        <v>2</v>
      </c>
      <c r="J146" s="40">
        <f>SUM(H$174:H$174)</f>
        <v>0</v>
      </c>
      <c r="K146" s="4" t="str">
        <f>IF((H$174:H$174)&lt;=SUM(I$98:I$98),"More needs to be distributed.","Too much has been distributed.")</f>
        <v>More needs to be distributed.</v>
      </c>
      <c r="L146" s="4"/>
      <c r="M146" s="4"/>
      <c r="R146"/>
    </row>
    <row r="147" spans="1:18" x14ac:dyDescent="0.2">
      <c r="A147" s="4"/>
      <c r="B147" s="4"/>
      <c r="C147" s="71"/>
      <c r="D147" s="71"/>
      <c r="E147" s="71"/>
      <c r="F147" s="71"/>
      <c r="G147" s="2"/>
      <c r="H147" s="4"/>
      <c r="I147" s="4"/>
      <c r="J147" s="4"/>
      <c r="K147" s="4"/>
      <c r="L147" s="4"/>
      <c r="M147" s="4"/>
      <c r="R147"/>
    </row>
    <row r="148" spans="1:18" x14ac:dyDescent="0.2">
      <c r="A148" s="4"/>
      <c r="B148" s="4"/>
      <c r="C148" s="71"/>
      <c r="D148" s="71"/>
      <c r="E148" s="71"/>
      <c r="F148" s="71"/>
      <c r="G148" s="2" t="s">
        <v>123</v>
      </c>
      <c r="H148" s="24" t="s">
        <v>2</v>
      </c>
      <c r="I148" s="4" t="str">
        <f>IF(SUM(H148:H148)&lt;&gt;ROUND(SUM(H148:H148),0),"WHOLE DOLLARS","")</f>
        <v/>
      </c>
      <c r="J148" s="4"/>
      <c r="K148" s="4"/>
      <c r="L148" s="4"/>
      <c r="M148" s="4"/>
      <c r="R148"/>
    </row>
    <row r="149" spans="1:18" x14ac:dyDescent="0.2">
      <c r="A149" s="4"/>
      <c r="B149" s="4"/>
      <c r="C149" s="43"/>
      <c r="D149" s="43"/>
      <c r="E149" s="43"/>
      <c r="F149" s="43"/>
      <c r="G149" s="2"/>
      <c r="H149" s="4"/>
      <c r="I149" s="4"/>
      <c r="J149" s="4"/>
      <c r="K149" s="4"/>
      <c r="L149" s="4"/>
      <c r="M149" s="4"/>
      <c r="R149"/>
    </row>
    <row r="150" spans="1:18" ht="12.75" customHeight="1" x14ac:dyDescent="0.2">
      <c r="A150" s="4"/>
      <c r="B150" s="4"/>
      <c r="C150" s="71" t="s">
        <v>124</v>
      </c>
      <c r="D150" s="71"/>
      <c r="E150" s="71"/>
      <c r="F150" s="71"/>
      <c r="G150" s="2"/>
      <c r="H150" s="4"/>
      <c r="I150" s="4"/>
      <c r="J150" s="4"/>
      <c r="K150" s="4"/>
      <c r="L150" s="4"/>
      <c r="M150" s="4"/>
      <c r="R150"/>
    </row>
    <row r="151" spans="1:18" x14ac:dyDescent="0.2">
      <c r="A151" s="4"/>
      <c r="B151" s="4"/>
      <c r="C151" s="71"/>
      <c r="D151" s="71"/>
      <c r="E151" s="71"/>
      <c r="F151" s="71"/>
      <c r="G151" s="2"/>
      <c r="H151" s="36">
        <f>SUM(H146:H146)-SUM(H148:H148)</f>
        <v>0</v>
      </c>
      <c r="I151" s="4" t="s">
        <v>2</v>
      </c>
      <c r="J151" s="40">
        <f>SUM(H$174:H$174)</f>
        <v>0</v>
      </c>
      <c r="K151" s="4" t="str">
        <f>IF((H$174:H$174)&lt;=SUM(I$98:I$98),"More needs to be distributed.","Too much has been distributed.")</f>
        <v>More needs to be distributed.</v>
      </c>
      <c r="L151" s="4"/>
      <c r="M151" s="4"/>
      <c r="R151"/>
    </row>
    <row r="152" spans="1:18" x14ac:dyDescent="0.2">
      <c r="A152" s="4"/>
      <c r="B152" s="4"/>
      <c r="C152" s="71"/>
      <c r="D152" s="71"/>
      <c r="E152" s="71"/>
      <c r="F152" s="71"/>
      <c r="G152" s="2"/>
      <c r="H152" s="4"/>
      <c r="I152" s="4"/>
      <c r="J152" s="4"/>
      <c r="K152" s="4"/>
      <c r="L152" s="4"/>
      <c r="M152" s="4"/>
      <c r="R152"/>
    </row>
    <row r="153" spans="1:18" x14ac:dyDescent="0.2">
      <c r="A153" s="4"/>
      <c r="B153" s="4"/>
      <c r="C153" s="71"/>
      <c r="D153" s="71"/>
      <c r="E153" s="71"/>
      <c r="F153" s="71"/>
      <c r="G153" s="2" t="s">
        <v>125</v>
      </c>
      <c r="H153" s="24" t="s">
        <v>2</v>
      </c>
      <c r="I153" s="4" t="str">
        <f>IF(SUM(H153:H153)&lt;&gt;ROUND(SUM(H153:H153),0),"WHOLE DOLLARS","")</f>
        <v/>
      </c>
      <c r="J153" s="4"/>
      <c r="K153" s="4"/>
      <c r="L153" s="4"/>
      <c r="M153" s="4"/>
      <c r="R153"/>
    </row>
    <row r="154" spans="1:18" x14ac:dyDescent="0.2">
      <c r="A154" s="4"/>
      <c r="B154" s="4"/>
      <c r="C154" s="43"/>
      <c r="D154" s="43"/>
      <c r="E154" s="43"/>
      <c r="F154" s="43"/>
      <c r="G154" s="2"/>
      <c r="H154" s="4"/>
      <c r="I154" s="4"/>
      <c r="J154" s="4"/>
      <c r="K154" s="4"/>
      <c r="L154" s="4"/>
      <c r="M154" s="4"/>
      <c r="R154"/>
    </row>
    <row r="155" spans="1:18" ht="12.75" customHeight="1" x14ac:dyDescent="0.2">
      <c r="A155" s="4"/>
      <c r="B155" s="4"/>
      <c r="C155" s="71" t="s">
        <v>126</v>
      </c>
      <c r="D155" s="71"/>
      <c r="E155" s="71"/>
      <c r="F155" s="71"/>
      <c r="G155" s="2"/>
      <c r="H155" s="4"/>
      <c r="I155" s="4"/>
      <c r="J155" s="4"/>
      <c r="K155" s="4"/>
      <c r="L155" s="4"/>
      <c r="M155" s="4"/>
      <c r="R155"/>
    </row>
    <row r="156" spans="1:18" x14ac:dyDescent="0.2">
      <c r="A156" s="4"/>
      <c r="B156" s="4"/>
      <c r="C156" s="71"/>
      <c r="D156" s="71"/>
      <c r="E156" s="71"/>
      <c r="F156" s="71"/>
      <c r="G156" s="2"/>
      <c r="H156" s="36">
        <f>SUM(H151:H151)-SUM(H153:H153)</f>
        <v>0</v>
      </c>
      <c r="I156" s="4" t="s">
        <v>2</v>
      </c>
      <c r="J156" s="40">
        <f>SUM(H$174:H$174)</f>
        <v>0</v>
      </c>
      <c r="K156" s="4" t="str">
        <f>IF((H$174:H$174)&lt;=SUM(I$98:I$98),"More needs to be distributed.","Too much has been distributed.")</f>
        <v>More needs to be distributed.</v>
      </c>
      <c r="L156" s="4"/>
      <c r="M156" s="4"/>
      <c r="R156"/>
    </row>
    <row r="157" spans="1:18" x14ac:dyDescent="0.2">
      <c r="A157" s="4"/>
      <c r="B157" s="4"/>
      <c r="C157" s="71"/>
      <c r="D157" s="71"/>
      <c r="E157" s="71"/>
      <c r="F157" s="71"/>
      <c r="G157" s="2"/>
      <c r="H157" s="4"/>
      <c r="I157" s="4"/>
      <c r="J157" s="4"/>
      <c r="K157" s="4"/>
      <c r="L157" s="4"/>
      <c r="M157" s="4"/>
      <c r="R157"/>
    </row>
    <row r="158" spans="1:18" x14ac:dyDescent="0.2">
      <c r="A158" s="4"/>
      <c r="B158" s="4"/>
      <c r="C158" s="71"/>
      <c r="D158" s="71"/>
      <c r="E158" s="71"/>
      <c r="F158" s="71"/>
      <c r="G158" s="2"/>
      <c r="H158" s="4"/>
      <c r="I158" s="4"/>
      <c r="J158" s="4"/>
      <c r="K158" s="4"/>
      <c r="L158" s="4"/>
      <c r="M158" s="4"/>
      <c r="R158"/>
    </row>
    <row r="159" spans="1:18" x14ac:dyDescent="0.2">
      <c r="A159" s="4"/>
      <c r="B159" s="4"/>
      <c r="C159" s="71"/>
      <c r="D159" s="71"/>
      <c r="E159" s="71"/>
      <c r="F159" s="71"/>
      <c r="G159" s="2" t="s">
        <v>127</v>
      </c>
      <c r="H159" s="24" t="s">
        <v>2</v>
      </c>
      <c r="I159" s="4" t="str">
        <f>IF(SUM(H159:H159)&lt;&gt;ROUND(SUM(H159:H159),0),"WHOLE DOLLARS","")</f>
        <v/>
      </c>
      <c r="J159" s="4"/>
      <c r="K159" s="4"/>
      <c r="L159" s="4"/>
      <c r="M159" s="4"/>
      <c r="R159"/>
    </row>
    <row r="160" spans="1:18" x14ac:dyDescent="0.2">
      <c r="A160" s="4"/>
      <c r="B160" s="4"/>
      <c r="C160" s="43"/>
      <c r="D160" s="43"/>
      <c r="E160" s="43"/>
      <c r="F160" s="43"/>
      <c r="G160" s="2"/>
      <c r="H160" s="4"/>
      <c r="I160" s="4"/>
      <c r="J160" s="4"/>
      <c r="K160" s="4"/>
      <c r="L160" s="4"/>
      <c r="M160" s="4"/>
      <c r="R160"/>
    </row>
    <row r="161" spans="1:18" ht="12.75" customHeight="1" x14ac:dyDescent="0.2">
      <c r="A161" s="4"/>
      <c r="B161" s="4"/>
      <c r="C161" s="73" t="s">
        <v>128</v>
      </c>
      <c r="D161" s="74"/>
      <c r="E161" s="74"/>
      <c r="F161" s="74"/>
      <c r="G161" s="2"/>
      <c r="H161" s="4"/>
      <c r="I161" s="4"/>
      <c r="J161" s="4"/>
      <c r="K161" s="4"/>
      <c r="L161" s="4"/>
      <c r="M161" s="4"/>
    </row>
    <row r="162" spans="1:18" x14ac:dyDescent="0.2">
      <c r="A162" s="4"/>
      <c r="B162" s="4"/>
      <c r="C162" s="74"/>
      <c r="D162" s="74"/>
      <c r="E162" s="74"/>
      <c r="F162" s="74"/>
      <c r="G162" s="2"/>
      <c r="H162" s="4"/>
      <c r="I162" s="4"/>
      <c r="J162" s="4"/>
      <c r="K162" s="4"/>
      <c r="L162" s="4"/>
      <c r="M162" s="4"/>
    </row>
    <row r="163" spans="1:18" x14ac:dyDescent="0.2">
      <c r="A163" s="4"/>
      <c r="B163" s="4"/>
      <c r="C163" s="74"/>
      <c r="D163" s="74"/>
      <c r="E163" s="74"/>
      <c r="F163" s="74"/>
      <c r="G163" s="2"/>
      <c r="H163" s="4"/>
      <c r="I163" s="4"/>
      <c r="J163" s="4"/>
      <c r="K163" s="4"/>
      <c r="L163" s="4"/>
      <c r="M163" s="4"/>
    </row>
    <row r="164" spans="1:18" x14ac:dyDescent="0.2">
      <c r="A164" s="4"/>
      <c r="B164" s="4"/>
      <c r="C164" s="74"/>
      <c r="D164" s="74"/>
      <c r="E164" s="74"/>
      <c r="F164" s="74"/>
      <c r="G164" s="2"/>
      <c r="H164" s="4"/>
      <c r="I164" s="4"/>
      <c r="J164" s="4"/>
      <c r="K164" s="4"/>
      <c r="L164" s="4"/>
      <c r="M164" s="4"/>
    </row>
    <row r="165" spans="1:18" x14ac:dyDescent="0.2">
      <c r="A165" s="4"/>
      <c r="B165" s="4"/>
      <c r="C165" s="74"/>
      <c r="D165" s="74"/>
      <c r="E165" s="74"/>
      <c r="F165" s="74"/>
      <c r="G165" s="2"/>
      <c r="H165" s="36">
        <f>SUM(H156:H156)-SUM(H159:H159)</f>
        <v>0</v>
      </c>
      <c r="I165" s="4" t="s">
        <v>2</v>
      </c>
      <c r="J165" s="40">
        <f>SUM(H$174:H$174)</f>
        <v>0</v>
      </c>
      <c r="K165" s="4" t="str">
        <f>IF((H$174:H$174)&lt;=SUM(I$98:I$98),"More needs to be distributed.","Too much has been distributed.")</f>
        <v>More needs to be distributed.</v>
      </c>
      <c r="L165" s="4"/>
      <c r="M165" s="4"/>
    </row>
    <row r="166" spans="1:18" x14ac:dyDescent="0.2">
      <c r="A166" s="4"/>
      <c r="B166" s="4"/>
      <c r="C166" s="74"/>
      <c r="D166" s="74"/>
      <c r="E166" s="74"/>
      <c r="F166" s="74"/>
      <c r="G166" s="2"/>
      <c r="H166" s="4"/>
      <c r="I166" s="4"/>
      <c r="J166" s="4"/>
      <c r="K166" s="4"/>
      <c r="L166" s="4"/>
      <c r="M166" s="4"/>
    </row>
    <row r="167" spans="1:18" x14ac:dyDescent="0.2">
      <c r="A167" s="4"/>
      <c r="B167" s="4"/>
      <c r="C167" s="74"/>
      <c r="D167" s="74"/>
      <c r="E167" s="74"/>
      <c r="F167" s="74"/>
      <c r="G167" s="2"/>
      <c r="H167" s="4"/>
      <c r="I167" s="4"/>
      <c r="J167" s="4"/>
      <c r="K167" s="4"/>
      <c r="L167" s="4"/>
      <c r="M167" s="4"/>
    </row>
    <row r="168" spans="1:18" x14ac:dyDescent="0.2">
      <c r="A168" s="4"/>
      <c r="B168" s="4"/>
      <c r="C168" s="74"/>
      <c r="D168" s="74"/>
      <c r="E168" s="74"/>
      <c r="F168" s="74"/>
      <c r="G168" s="2"/>
      <c r="H168" s="4"/>
      <c r="I168" s="4"/>
      <c r="J168" s="4"/>
      <c r="K168" s="4"/>
      <c r="L168" s="4"/>
      <c r="M168" s="4"/>
    </row>
    <row r="169" spans="1:18" x14ac:dyDescent="0.2">
      <c r="A169" s="4"/>
      <c r="B169" s="4"/>
      <c r="C169" s="74"/>
      <c r="D169" s="74"/>
      <c r="E169" s="74"/>
      <c r="F169" s="74"/>
      <c r="G169" s="2"/>
      <c r="H169" s="4"/>
      <c r="I169" s="4"/>
      <c r="J169" s="4"/>
      <c r="K169" s="4"/>
      <c r="L169" s="4"/>
      <c r="M169" s="4"/>
    </row>
    <row r="170" spans="1:18" x14ac:dyDescent="0.2">
      <c r="A170" s="4"/>
      <c r="B170" s="4"/>
      <c r="C170" s="74"/>
      <c r="D170" s="74"/>
      <c r="E170" s="74"/>
      <c r="F170" s="74"/>
      <c r="G170" s="2"/>
      <c r="H170" s="4"/>
      <c r="I170" s="4"/>
      <c r="J170" s="4"/>
      <c r="K170" s="4"/>
      <c r="L170" s="4"/>
      <c r="M170" s="4"/>
    </row>
    <row r="171" spans="1:18" x14ac:dyDescent="0.2">
      <c r="A171" s="4"/>
      <c r="B171" s="4"/>
      <c r="C171" s="74"/>
      <c r="D171" s="74"/>
      <c r="E171" s="74"/>
      <c r="F171" s="74"/>
      <c r="G171" s="2"/>
      <c r="H171" s="4"/>
      <c r="I171" s="4"/>
      <c r="J171" s="4"/>
      <c r="K171" s="4"/>
      <c r="L171" s="4"/>
      <c r="M171" s="4"/>
    </row>
    <row r="172" spans="1:18" x14ac:dyDescent="0.2">
      <c r="A172" s="4"/>
      <c r="B172" s="4"/>
      <c r="C172" s="74"/>
      <c r="D172" s="74"/>
      <c r="E172" s="74"/>
      <c r="F172" s="74"/>
      <c r="G172" s="2" t="s">
        <v>129</v>
      </c>
      <c r="H172" s="24" t="s">
        <v>2</v>
      </c>
      <c r="I172" s="4" t="str">
        <f>IF(SUM(H172:H172)&lt;&gt;ROUND(SUM(H172:H172),0),"WHOLE DOLLARS","")</f>
        <v/>
      </c>
      <c r="J172" s="4"/>
      <c r="K172" s="4"/>
      <c r="L172" s="4"/>
      <c r="M172" s="4"/>
    </row>
    <row r="173" spans="1:18" x14ac:dyDescent="0.2">
      <c r="A173" s="4"/>
      <c r="B173" s="4"/>
      <c r="C173" s="43"/>
      <c r="D173" s="43"/>
      <c r="E173" s="43"/>
      <c r="F173" s="43"/>
      <c r="G173" s="2"/>
      <c r="H173" s="4"/>
      <c r="I173" s="4"/>
      <c r="J173" s="4"/>
      <c r="K173" s="4"/>
      <c r="L173" s="4"/>
      <c r="M173" s="4"/>
    </row>
    <row r="174" spans="1:18" x14ac:dyDescent="0.2">
      <c r="A174" s="4"/>
      <c r="B174" s="4"/>
      <c r="C174" s="43"/>
      <c r="D174" s="43"/>
      <c r="E174" s="43"/>
      <c r="F174" s="43"/>
      <c r="G174" s="2"/>
      <c r="H174" s="36">
        <f>SUM(H165:H165)-SUM(H172:H172)</f>
        <v>0</v>
      </c>
      <c r="I174" s="4" t="s">
        <v>2</v>
      </c>
      <c r="J174" s="4"/>
      <c r="K174" s="4"/>
      <c r="L174" s="4"/>
      <c r="M174" s="4"/>
    </row>
    <row r="175" spans="1:18" x14ac:dyDescent="0.2">
      <c r="A175" s="4"/>
      <c r="B175" s="4"/>
      <c r="C175" s="4"/>
      <c r="D175" s="4"/>
      <c r="E175" s="4"/>
      <c r="F175" s="4"/>
      <c r="G175" s="2"/>
      <c r="H175" s="4"/>
      <c r="I175" s="4"/>
      <c r="J175" s="4"/>
      <c r="K175" s="4"/>
      <c r="L175" s="4"/>
      <c r="M175" s="4"/>
      <c r="R175" s="45" t="s">
        <v>2</v>
      </c>
    </row>
    <row r="176" spans="1:18" x14ac:dyDescent="0.2">
      <c r="A176" s="4"/>
      <c r="B176" s="4"/>
      <c r="C176" s="4"/>
      <c r="D176" s="27" t="s">
        <v>130</v>
      </c>
      <c r="E176" s="4"/>
      <c r="F176" s="4"/>
      <c r="G176" s="2"/>
      <c r="H176" s="26"/>
      <c r="I176" s="26">
        <f>SUM(I98:I98)-SUM(H174:H174)</f>
        <v>131514078</v>
      </c>
      <c r="J176" s="69" t="str">
        <f>IF(I176&gt;SUM(I98:I98),"PROBLEM - You have distributed more than you said you want to set aside for Other State-Level Activities.",(IF(I176&lt;SUM(I98:I98),"PROBLEM - You have not distributed as much as you said you wanted to set aside for Other State-Level Activities.","OK")))</f>
        <v>OK</v>
      </c>
      <c r="K176" s="69"/>
      <c r="L176" s="69"/>
      <c r="M176" s="69"/>
      <c r="R176" s="45"/>
    </row>
    <row r="177" spans="1:18" x14ac:dyDescent="0.2">
      <c r="A177" s="4"/>
      <c r="B177" s="4"/>
      <c r="C177" s="4"/>
      <c r="D177" s="27"/>
      <c r="E177" s="4"/>
      <c r="F177" s="4"/>
      <c r="G177" s="2"/>
      <c r="H177" s="26"/>
      <c r="I177" s="26"/>
      <c r="J177" s="69"/>
      <c r="K177" s="69"/>
      <c r="L177" s="69"/>
      <c r="M177" s="69"/>
      <c r="R177"/>
    </row>
    <row r="178" spans="1:18" x14ac:dyDescent="0.2">
      <c r="A178" s="4"/>
      <c r="B178" s="4"/>
      <c r="C178" s="4"/>
      <c r="D178" s="4"/>
      <c r="E178" s="4"/>
      <c r="F178" s="4"/>
      <c r="G178" s="2"/>
      <c r="H178" s="26"/>
      <c r="I178" s="26"/>
      <c r="J178" s="69" t="str">
        <f>IF(J176&lt;&gt;"OK","The difference between what you said you wanted to set aside and the details of what you have set aside is","")</f>
        <v/>
      </c>
      <c r="K178" s="69"/>
      <c r="L178" s="69"/>
      <c r="M178" s="69"/>
      <c r="R178"/>
    </row>
    <row r="179" spans="1:18" x14ac:dyDescent="0.2">
      <c r="A179" s="4"/>
      <c r="B179" s="4"/>
      <c r="C179" s="4"/>
      <c r="D179" s="4"/>
      <c r="E179" s="4"/>
      <c r="F179" s="4"/>
      <c r="G179" s="2"/>
      <c r="H179" s="26"/>
      <c r="I179" s="26"/>
      <c r="J179" s="69"/>
      <c r="K179" s="69"/>
      <c r="L179" s="69"/>
      <c r="M179" s="69"/>
      <c r="R179"/>
    </row>
    <row r="180" spans="1:18" x14ac:dyDescent="0.2">
      <c r="A180" s="4" t="s">
        <v>131</v>
      </c>
      <c r="B180" s="4"/>
      <c r="C180" s="4"/>
      <c r="D180" s="4"/>
      <c r="E180" s="4"/>
      <c r="F180" s="4"/>
      <c r="G180" s="2"/>
      <c r="H180" s="4"/>
      <c r="I180" s="4"/>
      <c r="J180" s="46" t="str">
        <f>IF(SUM(I176:I176)&gt;SUM(I98:I98),SUM(I176:I176)-SUM(I98:I98),(IF(SUM(I176:I176)&lt;SUM(I98:I98),SUM(I98:I98)-SUM(I176:I176),"")))</f>
        <v/>
      </c>
      <c r="K180" s="4"/>
      <c r="L180" s="4"/>
      <c r="M180" s="4"/>
      <c r="R180"/>
    </row>
    <row r="181" spans="1:18" x14ac:dyDescent="0.2">
      <c r="A181" s="4" t="s">
        <v>132</v>
      </c>
      <c r="B181" s="4"/>
      <c r="C181" s="4"/>
      <c r="D181" s="4"/>
      <c r="E181" s="4"/>
      <c r="F181" s="4"/>
      <c r="G181" s="2"/>
      <c r="H181" s="4"/>
      <c r="I181" s="4"/>
      <c r="J181" s="4"/>
      <c r="K181" s="4"/>
      <c r="L181" s="4"/>
      <c r="M181" s="4"/>
      <c r="R181"/>
    </row>
    <row r="182" spans="1:18" x14ac:dyDescent="0.2">
      <c r="A182" s="4" t="s">
        <v>133</v>
      </c>
      <c r="B182" s="4"/>
      <c r="C182" s="4"/>
      <c r="D182" s="4"/>
      <c r="E182" s="4"/>
      <c r="F182" s="4"/>
      <c r="G182" s="2"/>
      <c r="H182" s="4"/>
      <c r="I182" s="4"/>
      <c r="J182" s="4"/>
      <c r="K182" s="4"/>
      <c r="L182" s="4"/>
      <c r="M182" s="4"/>
      <c r="R182"/>
    </row>
    <row r="183" spans="1:18" x14ac:dyDescent="0.2">
      <c r="A183" s="70">
        <f>(H110)</f>
        <v>0</v>
      </c>
      <c r="B183" s="70"/>
      <c r="C183" s="70"/>
      <c r="D183" s="4"/>
      <c r="E183" s="4"/>
      <c r="F183" s="4"/>
      <c r="G183" s="2"/>
      <c r="H183" s="4"/>
      <c r="I183" s="4"/>
      <c r="J183" s="4"/>
      <c r="K183" s="4"/>
      <c r="L183" s="4"/>
      <c r="M183" s="4"/>
      <c r="R183"/>
    </row>
    <row r="184" spans="1:18" x14ac:dyDescent="0.2">
      <c r="A184" s="4"/>
      <c r="B184" s="4"/>
      <c r="C184" s="4"/>
      <c r="D184" s="4"/>
      <c r="E184" s="4"/>
      <c r="F184" s="4"/>
      <c r="G184" s="2"/>
      <c r="H184" s="4"/>
      <c r="I184" s="4"/>
      <c r="J184" s="4"/>
      <c r="K184" s="4"/>
      <c r="L184" s="4"/>
      <c r="M184" s="4"/>
      <c r="R184"/>
    </row>
    <row r="185" spans="1:18" ht="12.75" customHeight="1" x14ac:dyDescent="0.2">
      <c r="A185" s="4"/>
      <c r="B185" s="4"/>
      <c r="C185" s="71" t="s">
        <v>134</v>
      </c>
      <c r="D185" s="71"/>
      <c r="E185" s="71"/>
      <c r="F185" s="71"/>
      <c r="G185" s="2"/>
      <c r="H185" s="4"/>
      <c r="I185" s="4"/>
      <c r="J185" s="4"/>
      <c r="K185" s="4"/>
      <c r="L185" s="4"/>
      <c r="M185" s="4"/>
      <c r="R185"/>
    </row>
    <row r="186" spans="1:18" x14ac:dyDescent="0.2">
      <c r="A186" s="4"/>
      <c r="B186" s="4"/>
      <c r="C186" s="71"/>
      <c r="D186" s="71"/>
      <c r="E186" s="71"/>
      <c r="F186" s="71"/>
      <c r="G186" s="2"/>
      <c r="H186" s="4"/>
      <c r="I186" s="4"/>
      <c r="J186" s="4"/>
      <c r="K186" s="4"/>
      <c r="L186" s="4"/>
      <c r="M186" s="4"/>
      <c r="R186"/>
    </row>
    <row r="187" spans="1:18" x14ac:dyDescent="0.2">
      <c r="A187" s="4"/>
      <c r="B187" s="4"/>
      <c r="C187" s="71"/>
      <c r="D187" s="71"/>
      <c r="E187" s="71"/>
      <c r="F187" s="71"/>
      <c r="G187" s="2" t="s">
        <v>135</v>
      </c>
      <c r="H187" s="24" t="s">
        <v>2</v>
      </c>
      <c r="I187" s="4" t="str">
        <f>IF(SUM(H187:H187)&lt;&gt;ROUND(SUM(H187:H187),0),"WHOLE DOLLARS","")</f>
        <v/>
      </c>
      <c r="J187" s="4"/>
      <c r="K187" s="4"/>
      <c r="L187" s="4"/>
      <c r="M187" s="4"/>
      <c r="R187"/>
    </row>
    <row r="188" spans="1:18" x14ac:dyDescent="0.2">
      <c r="A188" s="4"/>
      <c r="B188" s="4"/>
      <c r="C188" s="43"/>
      <c r="D188" s="43"/>
      <c r="E188" s="43"/>
      <c r="F188" s="43"/>
      <c r="G188" s="2"/>
      <c r="H188" s="4"/>
      <c r="I188" s="4"/>
      <c r="J188" s="4"/>
      <c r="K188" s="4"/>
      <c r="L188" s="4"/>
      <c r="M188" s="4"/>
      <c r="R188"/>
    </row>
    <row r="189" spans="1:18" ht="12.75" customHeight="1" x14ac:dyDescent="0.2">
      <c r="A189" s="4"/>
      <c r="B189" s="4"/>
      <c r="C189" s="71" t="s">
        <v>136</v>
      </c>
      <c r="D189" s="71"/>
      <c r="E189" s="71"/>
      <c r="F189" s="71"/>
      <c r="G189" s="2"/>
      <c r="H189" s="4"/>
      <c r="I189" s="4"/>
      <c r="J189" s="4"/>
      <c r="K189" s="4"/>
      <c r="L189" s="4"/>
      <c r="M189" s="4"/>
      <c r="R189"/>
    </row>
    <row r="190" spans="1:18" x14ac:dyDescent="0.2">
      <c r="A190" s="4"/>
      <c r="B190" s="4"/>
      <c r="C190" s="71"/>
      <c r="D190" s="71"/>
      <c r="E190" s="71"/>
      <c r="F190" s="71"/>
      <c r="G190" s="2"/>
      <c r="H190" s="4"/>
      <c r="I190" s="4"/>
      <c r="J190" s="4"/>
      <c r="K190" s="4"/>
      <c r="L190" s="4"/>
      <c r="M190" s="4"/>
      <c r="R190"/>
    </row>
    <row r="191" spans="1:18" x14ac:dyDescent="0.2">
      <c r="A191" s="4"/>
      <c r="B191" s="4"/>
      <c r="C191" s="71"/>
      <c r="D191" s="71"/>
      <c r="E191" s="71"/>
      <c r="F191" s="71"/>
      <c r="G191" s="2"/>
      <c r="H191" s="4"/>
      <c r="I191" s="4"/>
      <c r="J191" s="4"/>
      <c r="K191" s="4"/>
      <c r="L191" s="4"/>
      <c r="M191" s="4"/>
      <c r="R191"/>
    </row>
    <row r="192" spans="1:18" x14ac:dyDescent="0.2">
      <c r="A192" s="4"/>
      <c r="B192" s="4"/>
      <c r="C192" s="71"/>
      <c r="D192" s="71"/>
      <c r="E192" s="71"/>
      <c r="F192" s="71"/>
      <c r="G192" s="2"/>
      <c r="H192" s="4"/>
      <c r="I192" s="4"/>
      <c r="J192" s="4"/>
      <c r="K192" s="4"/>
      <c r="L192" s="4"/>
      <c r="M192" s="4"/>
      <c r="R192"/>
    </row>
    <row r="193" spans="1:23" x14ac:dyDescent="0.2">
      <c r="A193" s="4"/>
      <c r="B193" s="4"/>
      <c r="C193" s="71"/>
      <c r="D193" s="71"/>
      <c r="E193" s="71"/>
      <c r="F193" s="71"/>
      <c r="G193" s="2" t="s">
        <v>137</v>
      </c>
      <c r="H193" s="24" t="s">
        <v>2</v>
      </c>
      <c r="I193" s="4" t="str">
        <f>IF(SUM(H193:H193)&lt;&gt;ROUND(SUM(H193:H193),0),"WHOLE DOLLARS","")</f>
        <v/>
      </c>
      <c r="J193" s="15" t="str">
        <f>IF(SUM(H193:H193)&gt;(ROUND(SUM(H110:H110)*0.05,0)),"PROBLEM - This is more than 5% of the High Cost Fund.  5% is","")</f>
        <v/>
      </c>
      <c r="K193" s="4"/>
      <c r="L193" s="4"/>
      <c r="M193" s="4"/>
    </row>
    <row r="194" spans="1:23" x14ac:dyDescent="0.2">
      <c r="A194" s="4"/>
      <c r="B194" s="4"/>
      <c r="C194" s="25"/>
      <c r="D194" s="25"/>
      <c r="E194" s="25"/>
      <c r="F194" s="25"/>
      <c r="G194" s="2"/>
      <c r="H194" s="26"/>
      <c r="I194" s="4"/>
      <c r="J194" s="29" t="str">
        <f>IF(SUM(H193:H193)&gt;ROUND(SUM(H110:H110)*0.05,0),ROUND(H110*0.05,0),"")</f>
        <v/>
      </c>
      <c r="K194" s="4"/>
      <c r="L194" s="4"/>
      <c r="M194" s="4"/>
    </row>
    <row r="195" spans="1:23" x14ac:dyDescent="0.2">
      <c r="A195" s="4"/>
      <c r="B195" s="4"/>
      <c r="C195" s="43"/>
      <c r="D195" s="43"/>
      <c r="E195" s="43"/>
      <c r="F195" s="43"/>
      <c r="G195" s="2"/>
      <c r="H195" s="4"/>
      <c r="I195" s="4"/>
      <c r="J195" s="4"/>
      <c r="K195" s="4"/>
      <c r="L195" s="4"/>
      <c r="M195" s="4"/>
    </row>
    <row r="196" spans="1:23" ht="12.75" customHeight="1" x14ac:dyDescent="0.2">
      <c r="A196" s="4"/>
      <c r="B196" s="4"/>
      <c r="C196" s="71" t="s">
        <v>138</v>
      </c>
      <c r="D196" s="71"/>
      <c r="E196" s="71"/>
      <c r="F196" s="71"/>
      <c r="G196" s="2"/>
      <c r="H196" s="4"/>
      <c r="I196" s="4"/>
      <c r="J196" s="4"/>
      <c r="K196" s="4"/>
      <c r="L196" s="4"/>
      <c r="M196" s="4"/>
    </row>
    <row r="197" spans="1:23" x14ac:dyDescent="0.2">
      <c r="A197" s="4"/>
      <c r="B197" s="4"/>
      <c r="C197" s="71"/>
      <c r="D197" s="71"/>
      <c r="E197" s="71"/>
      <c r="F197" s="71"/>
      <c r="G197" s="2"/>
      <c r="H197" s="4"/>
      <c r="I197" s="4"/>
      <c r="J197" s="4"/>
      <c r="K197" s="4"/>
      <c r="L197" s="4"/>
      <c r="M197" s="4"/>
    </row>
    <row r="198" spans="1:23" x14ac:dyDescent="0.2">
      <c r="A198" s="4"/>
      <c r="B198" s="4"/>
      <c r="C198" s="71"/>
      <c r="D198" s="71"/>
      <c r="E198" s="71"/>
      <c r="F198" s="71"/>
      <c r="G198" s="2"/>
      <c r="H198" s="4"/>
      <c r="I198" s="4"/>
      <c r="J198" s="4"/>
      <c r="K198" s="4"/>
      <c r="L198" s="4"/>
      <c r="M198" s="4"/>
    </row>
    <row r="199" spans="1:23" x14ac:dyDescent="0.2">
      <c r="A199" s="4"/>
      <c r="B199" s="4"/>
      <c r="C199" s="71"/>
      <c r="D199" s="71"/>
      <c r="E199" s="71"/>
      <c r="F199" s="71"/>
      <c r="G199" s="22"/>
      <c r="H199" s="4"/>
      <c r="I199" s="4"/>
      <c r="J199" s="4"/>
      <c r="K199" s="4"/>
      <c r="L199" s="4"/>
      <c r="M199" s="4"/>
    </row>
    <row r="200" spans="1:23" x14ac:dyDescent="0.2">
      <c r="A200" s="4"/>
      <c r="B200" s="4"/>
      <c r="C200" s="25"/>
      <c r="D200" s="25"/>
      <c r="E200" s="25"/>
      <c r="F200" s="25"/>
      <c r="G200" s="22"/>
      <c r="H200" s="4"/>
      <c r="I200" s="4"/>
      <c r="J200" s="4"/>
      <c r="K200" s="4"/>
      <c r="L200" s="4"/>
      <c r="M200" s="4"/>
    </row>
    <row r="201" spans="1:23" ht="29.25" customHeight="1" x14ac:dyDescent="0.2">
      <c r="A201" s="4"/>
      <c r="B201" s="4"/>
      <c r="C201" s="4"/>
      <c r="D201" s="72" t="s">
        <v>139</v>
      </c>
      <c r="E201" s="72"/>
      <c r="F201" s="72"/>
      <c r="G201" s="23"/>
      <c r="H201" s="47">
        <f>SUM(H187:H193)</f>
        <v>0</v>
      </c>
      <c r="I201" s="26" t="s">
        <v>2</v>
      </c>
      <c r="J201" s="69" t="str">
        <f>IF(SUM(H110:H110)&lt;&gt;H201,"PROBLEM - The sum of these 2 activities must equal what you proposed to use for the High Cost Fund.  The difference is","OK")</f>
        <v>OK</v>
      </c>
      <c r="K201" s="69"/>
      <c r="L201" s="69"/>
      <c r="M201" s="69"/>
    </row>
    <row r="202" spans="1:23" x14ac:dyDescent="0.2">
      <c r="J202" s="45" t="str">
        <f>IF(J201&lt;&gt;"OK",MAX(SUM(H201:H201)-SUM(H110:H110),SUM(H110:H110)-H201),"")</f>
        <v/>
      </c>
    </row>
    <row r="203" spans="1:23" x14ac:dyDescent="0.2">
      <c r="J203" t="s">
        <v>2</v>
      </c>
    </row>
    <row r="205" spans="1:23" ht="18" x14ac:dyDescent="0.25">
      <c r="N205" s="49" t="s">
        <v>140</v>
      </c>
      <c r="O205" s="50"/>
      <c r="P205" s="50"/>
      <c r="Q205" s="50"/>
      <c r="S205" s="50"/>
      <c r="T205" s="50"/>
      <c r="U205" s="50"/>
      <c r="V205" s="50"/>
      <c r="W205" s="50"/>
    </row>
    <row r="206" spans="1:23" x14ac:dyDescent="0.2">
      <c r="N206" s="50"/>
      <c r="O206" s="50"/>
      <c r="P206" s="50"/>
      <c r="Q206" s="50"/>
      <c r="S206" s="50"/>
      <c r="T206" s="50"/>
      <c r="U206" s="50"/>
      <c r="V206" s="50"/>
      <c r="W206" s="50" t="s">
        <v>141</v>
      </c>
    </row>
    <row r="207" spans="1:23" x14ac:dyDescent="0.2">
      <c r="N207" s="51" t="str">
        <f>A1</f>
        <v>California</v>
      </c>
      <c r="O207" s="50"/>
      <c r="P207" s="50"/>
      <c r="Q207" s="50"/>
      <c r="R207" s="52"/>
      <c r="S207" s="50"/>
      <c r="T207" s="50"/>
      <c r="U207" s="50"/>
      <c r="V207" s="50"/>
      <c r="W207" s="50" t="s">
        <v>2</v>
      </c>
    </row>
    <row r="208" spans="1:23" x14ac:dyDescent="0.2">
      <c r="N208" s="50"/>
      <c r="O208" s="50"/>
      <c r="P208" s="50"/>
      <c r="Q208" s="50"/>
      <c r="R208" s="52"/>
      <c r="S208" s="50"/>
      <c r="T208" s="50"/>
      <c r="U208" s="50"/>
      <c r="V208" s="50"/>
      <c r="W208" s="50"/>
    </row>
    <row r="209" spans="14:23" customFormat="1" x14ac:dyDescent="0.2">
      <c r="N209" s="51" t="s">
        <v>142</v>
      </c>
      <c r="O209" s="50"/>
      <c r="P209" s="50"/>
      <c r="Q209" s="50"/>
      <c r="R209" s="53">
        <f>ROUND((I11*0.1),0)*-1</f>
        <v>-2902372</v>
      </c>
      <c r="S209" s="50"/>
      <c r="T209" s="50"/>
      <c r="U209" s="50"/>
      <c r="V209" s="50"/>
      <c r="W209" s="50"/>
    </row>
    <row r="210" spans="14:23" customFormat="1" x14ac:dyDescent="0.2">
      <c r="N210" s="54"/>
      <c r="O210" s="54"/>
      <c r="P210" s="54"/>
      <c r="Q210" s="54"/>
      <c r="R210" s="31"/>
      <c r="S210" s="54"/>
      <c r="T210" s="54"/>
      <c r="U210" s="54"/>
      <c r="V210" s="54"/>
      <c r="W210" s="54"/>
    </row>
    <row r="211" spans="14:23" customFormat="1" x14ac:dyDescent="0.2">
      <c r="N211" s="54"/>
      <c r="O211" s="54" t="s">
        <v>143</v>
      </c>
      <c r="P211" s="54"/>
      <c r="Q211" s="54"/>
      <c r="R211" s="52"/>
      <c r="S211" s="54"/>
      <c r="T211" s="54"/>
      <c r="U211" s="54"/>
      <c r="V211" s="54"/>
      <c r="W211" s="54"/>
    </row>
    <row r="212" spans="14:23" customFormat="1" x14ac:dyDescent="0.2">
      <c r="N212" s="54"/>
      <c r="O212" s="50" t="s">
        <v>144</v>
      </c>
      <c r="P212" s="50"/>
      <c r="Q212" s="50"/>
      <c r="R212" s="55"/>
      <c r="S212" s="66" t="s">
        <v>145</v>
      </c>
      <c r="T212" s="66"/>
      <c r="U212" s="66"/>
      <c r="V212" s="66"/>
      <c r="W212" s="66"/>
    </row>
    <row r="213" spans="14:23" customFormat="1" x14ac:dyDescent="0.2">
      <c r="N213" s="54"/>
      <c r="O213" s="50" t="s">
        <v>146</v>
      </c>
      <c r="P213" s="50"/>
      <c r="Q213" s="50"/>
      <c r="R213" s="55"/>
      <c r="S213" s="50"/>
      <c r="T213" s="50"/>
      <c r="U213" s="50"/>
      <c r="V213" s="50"/>
      <c r="W213" s="50"/>
    </row>
    <row r="214" spans="14:23" customFormat="1" x14ac:dyDescent="0.2">
      <c r="N214" s="54"/>
      <c r="O214" s="54"/>
      <c r="P214" s="54"/>
      <c r="Q214" s="54"/>
      <c r="R214" s="55"/>
      <c r="S214" s="54"/>
      <c r="T214" s="54"/>
      <c r="U214" s="54"/>
      <c r="V214" s="54"/>
      <c r="W214" s="54"/>
    </row>
    <row r="215" spans="14:23" customFormat="1" x14ac:dyDescent="0.2">
      <c r="N215" s="54"/>
      <c r="O215" s="54"/>
      <c r="P215" s="56" t="s">
        <v>147</v>
      </c>
      <c r="Q215" s="56"/>
      <c r="R215" s="55"/>
      <c r="S215" s="56"/>
      <c r="T215" s="56"/>
      <c r="U215" s="56"/>
      <c r="V215" s="56"/>
      <c r="W215" s="57">
        <f>I11</f>
        <v>29023723</v>
      </c>
    </row>
    <row r="216" spans="14:23" customFormat="1" x14ac:dyDescent="0.2">
      <c r="N216" s="54"/>
      <c r="O216" s="54"/>
      <c r="P216" s="56" t="s">
        <v>148</v>
      </c>
      <c r="Q216" s="56"/>
      <c r="R216" s="55"/>
      <c r="S216" s="56"/>
      <c r="T216" s="56"/>
      <c r="U216" s="56"/>
      <c r="V216" s="56"/>
      <c r="W216" s="57">
        <f>I9</f>
        <v>29023723</v>
      </c>
    </row>
    <row r="217" spans="14:23" customFormat="1" x14ac:dyDescent="0.2">
      <c r="N217" s="54"/>
      <c r="O217" s="54"/>
      <c r="P217" s="56"/>
      <c r="Q217" s="56"/>
      <c r="R217" s="55"/>
      <c r="S217" s="56"/>
      <c r="T217" s="56"/>
      <c r="U217" s="56"/>
      <c r="V217" s="56"/>
      <c r="W217" s="57"/>
    </row>
    <row r="218" spans="14:23" customFormat="1" x14ac:dyDescent="0.2">
      <c r="N218" s="54"/>
      <c r="O218" s="54"/>
      <c r="P218" s="56" t="s">
        <v>149</v>
      </c>
      <c r="Q218" s="56"/>
      <c r="R218" s="52"/>
      <c r="S218" s="56"/>
      <c r="T218" s="56"/>
      <c r="U218" s="56"/>
      <c r="V218" s="56"/>
      <c r="W218" s="57"/>
    </row>
    <row r="219" spans="14:23" customFormat="1" x14ac:dyDescent="0.2">
      <c r="N219" s="54"/>
      <c r="O219" s="54"/>
      <c r="P219" s="56" t="s">
        <v>150</v>
      </c>
      <c r="Q219" s="56"/>
      <c r="R219" s="55"/>
      <c r="S219" s="56"/>
      <c r="T219" s="56"/>
      <c r="U219" s="56"/>
      <c r="V219" s="56"/>
      <c r="W219" s="57"/>
    </row>
    <row r="220" spans="14:23" customFormat="1" x14ac:dyDescent="0.2">
      <c r="N220" s="54"/>
      <c r="O220" s="54"/>
      <c r="P220" s="56" t="s">
        <v>151</v>
      </c>
      <c r="Q220" s="56"/>
      <c r="R220" s="55"/>
      <c r="S220" s="56"/>
      <c r="T220" s="56"/>
      <c r="U220" s="56"/>
      <c r="V220" s="56"/>
      <c r="W220" s="57"/>
    </row>
    <row r="221" spans="14:23" customFormat="1" x14ac:dyDescent="0.2">
      <c r="N221" s="54"/>
      <c r="O221" s="54"/>
      <c r="P221" s="54"/>
      <c r="Q221" s="54"/>
      <c r="R221" s="55"/>
      <c r="S221" s="54"/>
      <c r="T221" s="54"/>
      <c r="U221" s="54"/>
      <c r="V221" s="54"/>
      <c r="W221" s="54"/>
    </row>
    <row r="222" spans="14:23" customFormat="1" x14ac:dyDescent="0.2">
      <c r="N222" s="54"/>
      <c r="O222" s="54"/>
      <c r="P222" s="56" t="s">
        <v>152</v>
      </c>
      <c r="Q222" s="56"/>
      <c r="R222" s="55"/>
      <c r="S222" s="56"/>
      <c r="T222" s="56"/>
      <c r="U222" s="56"/>
      <c r="V222" s="54"/>
      <c r="W222" s="54"/>
    </row>
    <row r="223" spans="14:23" customFormat="1" x14ac:dyDescent="0.2">
      <c r="N223" s="54"/>
      <c r="O223" s="54"/>
      <c r="P223" s="56" t="s">
        <v>153</v>
      </c>
      <c r="Q223" s="56"/>
      <c r="R223" s="52"/>
      <c r="S223" s="56"/>
      <c r="T223" s="56"/>
      <c r="U223" s="56"/>
      <c r="V223" s="54"/>
      <c r="W223" s="54"/>
    </row>
    <row r="224" spans="14:23" customFormat="1" x14ac:dyDescent="0.2">
      <c r="N224" s="54"/>
      <c r="O224" s="54"/>
      <c r="P224" s="56" t="s">
        <v>154</v>
      </c>
      <c r="Q224" s="56"/>
      <c r="R224" s="52"/>
      <c r="S224" s="56"/>
      <c r="T224" s="56"/>
      <c r="U224" s="56"/>
      <c r="V224" s="54"/>
      <c r="W224" s="54"/>
    </row>
    <row r="225" spans="14:23" customFormat="1" x14ac:dyDescent="0.2">
      <c r="N225" s="54"/>
      <c r="O225" s="54"/>
      <c r="P225" s="56" t="s">
        <v>155</v>
      </c>
      <c r="Q225" s="56"/>
      <c r="R225" s="52"/>
      <c r="S225" s="56"/>
      <c r="T225" s="56"/>
      <c r="U225" s="56"/>
      <c r="V225" s="58">
        <f>(H47)</f>
        <v>0</v>
      </c>
      <c r="W225" s="54"/>
    </row>
    <row r="226" spans="14:23" customFormat="1" x14ac:dyDescent="0.2">
      <c r="N226" s="54"/>
      <c r="O226" s="54"/>
      <c r="P226" s="54"/>
      <c r="Q226" s="54"/>
      <c r="R226" s="52"/>
      <c r="S226" s="54"/>
      <c r="T226" s="54"/>
      <c r="U226" s="54"/>
      <c r="V226" s="58"/>
      <c r="W226" s="54"/>
    </row>
    <row r="227" spans="14:23" customFormat="1" x14ac:dyDescent="0.2">
      <c r="N227" s="54"/>
      <c r="O227" s="54"/>
      <c r="P227" s="56" t="s">
        <v>156</v>
      </c>
      <c r="Q227" s="54"/>
      <c r="R227" s="52"/>
      <c r="S227" s="59">
        <f>(D2)</f>
        <v>29023723</v>
      </c>
      <c r="T227" s="60" t="s">
        <v>157</v>
      </c>
      <c r="U227" s="61">
        <f>W216</f>
        <v>29023723</v>
      </c>
      <c r="V227" s="54"/>
      <c r="W227" s="54"/>
    </row>
    <row r="228" spans="14:23" customFormat="1" x14ac:dyDescent="0.2">
      <c r="N228" s="54"/>
      <c r="O228" s="54"/>
      <c r="P228" s="56" t="s">
        <v>158</v>
      </c>
      <c r="Q228" s="54"/>
      <c r="R228" s="52"/>
      <c r="S228" s="54"/>
      <c r="T228" s="54"/>
      <c r="U228" s="54"/>
      <c r="V228" s="54"/>
      <c r="W228" s="54"/>
    </row>
    <row r="229" spans="14:23" customFormat="1" x14ac:dyDescent="0.2">
      <c r="N229" s="54"/>
      <c r="O229" s="54"/>
      <c r="P229" s="51" t="s">
        <v>159</v>
      </c>
      <c r="Q229" s="54"/>
      <c r="R229" s="55"/>
      <c r="S229" s="54"/>
      <c r="T229" s="54"/>
      <c r="U229" s="58"/>
      <c r="V229" s="54"/>
      <c r="W229" s="54"/>
    </row>
    <row r="230" spans="14:23" customFormat="1" x14ac:dyDescent="0.2">
      <c r="N230" s="54"/>
      <c r="O230" s="54"/>
      <c r="P230" s="51" t="s">
        <v>160</v>
      </c>
      <c r="Q230" s="54"/>
      <c r="R230" s="62">
        <f>B32</f>
        <v>11039311</v>
      </c>
      <c r="S230" s="54"/>
      <c r="T230" s="54"/>
      <c r="U230" s="58"/>
      <c r="V230" s="54"/>
      <c r="W230" s="54"/>
    </row>
    <row r="231" spans="14:23" customFormat="1" x14ac:dyDescent="0.2">
      <c r="N231" s="54"/>
      <c r="O231" s="54"/>
      <c r="P231" s="54"/>
      <c r="Q231" s="54"/>
      <c r="R231" s="62"/>
      <c r="S231" s="54"/>
      <c r="T231" s="54"/>
      <c r="U231" s="54"/>
      <c r="V231" s="54"/>
      <c r="W231" s="54"/>
    </row>
    <row r="232" spans="14:23" customFormat="1" x14ac:dyDescent="0.2">
      <c r="N232" s="54"/>
      <c r="O232" s="54"/>
      <c r="P232" s="56" t="s">
        <v>161</v>
      </c>
      <c r="Q232" s="56"/>
      <c r="R232" s="55"/>
      <c r="S232" s="56"/>
      <c r="T232" s="56"/>
      <c r="U232" s="54"/>
      <c r="V232" s="54"/>
      <c r="W232" s="54"/>
    </row>
    <row r="233" spans="14:23" customFormat="1" x14ac:dyDescent="0.2">
      <c r="N233" s="54"/>
      <c r="O233" s="54"/>
      <c r="P233" s="67" t="s">
        <v>162</v>
      </c>
      <c r="Q233" s="67"/>
      <c r="R233" s="55"/>
      <c r="S233" s="56" t="s">
        <v>163</v>
      </c>
      <c r="T233" s="56"/>
      <c r="U233" s="63"/>
      <c r="V233" s="54"/>
      <c r="W233" s="54"/>
    </row>
    <row r="234" spans="14:23" customFormat="1" x14ac:dyDescent="0.2">
      <c r="N234" s="54"/>
      <c r="O234" s="54"/>
      <c r="P234" s="56" t="s">
        <v>164</v>
      </c>
      <c r="Q234" s="56"/>
      <c r="R234" s="52"/>
      <c r="S234" s="56"/>
      <c r="T234" s="56"/>
      <c r="U234" s="63"/>
      <c r="V234" s="54"/>
      <c r="W234" s="54"/>
    </row>
    <row r="235" spans="14:23" customFormat="1" x14ac:dyDescent="0.2">
      <c r="N235" s="54"/>
      <c r="O235" s="54"/>
      <c r="P235" s="56"/>
      <c r="Q235" s="56"/>
      <c r="R235" s="52"/>
      <c r="S235" s="56"/>
      <c r="T235" s="56"/>
      <c r="U235" s="56"/>
      <c r="V235" s="58"/>
      <c r="W235" s="54"/>
    </row>
    <row r="236" spans="14:23" customFormat="1" x14ac:dyDescent="0.2">
      <c r="N236" s="54"/>
      <c r="O236" s="54"/>
      <c r="P236" s="56" t="s">
        <v>165</v>
      </c>
      <c r="Q236" s="56"/>
      <c r="R236" s="52"/>
      <c r="S236" s="56"/>
      <c r="T236" s="56"/>
      <c r="U236" s="56"/>
      <c r="V236" s="58"/>
      <c r="W236" s="54"/>
    </row>
    <row r="237" spans="14:23" customFormat="1" x14ac:dyDescent="0.2">
      <c r="N237" s="54"/>
      <c r="O237" s="54"/>
      <c r="P237" s="54" t="s">
        <v>2</v>
      </c>
      <c r="Q237" s="54"/>
      <c r="R237" s="52"/>
      <c r="S237" s="54"/>
      <c r="T237" s="54"/>
      <c r="U237" s="54"/>
      <c r="V237" s="58"/>
      <c r="W237" s="54"/>
    </row>
    <row r="238" spans="14:23" customFormat="1" x14ac:dyDescent="0.2">
      <c r="N238" s="54"/>
      <c r="O238" s="54"/>
      <c r="P238" s="54"/>
      <c r="Q238" s="54" t="s">
        <v>166</v>
      </c>
      <c r="R238" s="52"/>
      <c r="S238" s="54"/>
      <c r="T238" s="54"/>
      <c r="U238" s="54"/>
      <c r="V238" s="54"/>
      <c r="W238" s="54"/>
    </row>
    <row r="239" spans="14:23" customFormat="1" x14ac:dyDescent="0.2">
      <c r="N239" s="54"/>
      <c r="O239" s="54"/>
      <c r="P239" s="54"/>
      <c r="Q239" s="54" t="s">
        <v>167</v>
      </c>
      <c r="R239" s="52"/>
      <c r="S239" s="54"/>
      <c r="T239" s="54"/>
      <c r="U239" s="54"/>
      <c r="V239" s="58" t="s">
        <v>2</v>
      </c>
      <c r="W239" s="54"/>
    </row>
    <row r="240" spans="14:23" customFormat="1" x14ac:dyDescent="0.2">
      <c r="N240" s="54"/>
      <c r="O240" s="54"/>
      <c r="P240" s="54"/>
      <c r="Q240" s="54"/>
      <c r="R240" s="52"/>
      <c r="S240" s="54"/>
      <c r="T240" s="54"/>
      <c r="U240" s="54"/>
      <c r="V240" s="58"/>
      <c r="W240" s="54"/>
    </row>
    <row r="241" spans="14:23" customFormat="1" x14ac:dyDescent="0.2">
      <c r="N241" s="54" t="s">
        <v>168</v>
      </c>
      <c r="O241" s="54" t="s">
        <v>2</v>
      </c>
      <c r="P241" s="54"/>
      <c r="Q241" s="54" t="s">
        <v>169</v>
      </c>
      <c r="R241" s="52"/>
      <c r="S241" s="54"/>
      <c r="T241" s="54"/>
      <c r="U241" s="54"/>
      <c r="V241" s="50"/>
      <c r="W241" s="54"/>
    </row>
    <row r="242" spans="14:23" customFormat="1" x14ac:dyDescent="0.2">
      <c r="N242" s="54"/>
      <c r="O242" s="54"/>
      <c r="P242" s="54"/>
      <c r="Q242" s="54" t="s">
        <v>170</v>
      </c>
      <c r="R242" s="52"/>
      <c r="S242" s="54"/>
      <c r="T242" s="54"/>
      <c r="U242" s="54"/>
      <c r="V242" s="58" t="s">
        <v>2</v>
      </c>
      <c r="W242" s="54"/>
    </row>
    <row r="243" spans="14:23" customFormat="1" x14ac:dyDescent="0.2">
      <c r="N243" s="54"/>
      <c r="O243" s="54"/>
      <c r="P243" s="54"/>
      <c r="Q243" s="54"/>
      <c r="R243" s="52"/>
      <c r="S243" s="54"/>
      <c r="T243" s="54"/>
      <c r="U243" s="54"/>
      <c r="V243" s="58"/>
      <c r="W243" s="54"/>
    </row>
    <row r="244" spans="14:23" customFormat="1" x14ac:dyDescent="0.2">
      <c r="N244" s="54"/>
      <c r="O244" s="54"/>
      <c r="P244" s="54"/>
      <c r="Q244" s="54" t="s">
        <v>171</v>
      </c>
      <c r="R244" s="52"/>
      <c r="S244" s="54"/>
      <c r="T244" s="54"/>
      <c r="U244" s="54"/>
      <c r="V244" s="58" t="s">
        <v>2</v>
      </c>
      <c r="W244" s="54"/>
    </row>
    <row r="245" spans="14:23" customFormat="1" x14ac:dyDescent="0.2">
      <c r="N245" s="54"/>
      <c r="O245" s="54"/>
      <c r="P245" s="54"/>
      <c r="Q245" s="54"/>
      <c r="R245" s="52"/>
      <c r="S245" s="54"/>
      <c r="T245" s="54"/>
      <c r="U245" s="54"/>
      <c r="V245" s="58"/>
      <c r="W245" s="54"/>
    </row>
    <row r="246" spans="14:23" customFormat="1" x14ac:dyDescent="0.2">
      <c r="N246" s="54"/>
      <c r="O246" s="54"/>
      <c r="P246" s="54"/>
      <c r="Q246" s="54" t="s">
        <v>172</v>
      </c>
      <c r="R246" s="52"/>
      <c r="S246" s="54"/>
      <c r="T246" s="54"/>
      <c r="U246" s="54"/>
      <c r="V246" s="50"/>
      <c r="W246" s="54"/>
    </row>
    <row r="247" spans="14:23" customFormat="1" x14ac:dyDescent="0.2">
      <c r="N247" s="54"/>
      <c r="O247" s="54"/>
      <c r="P247" s="54"/>
      <c r="Q247" s="54" t="s">
        <v>173</v>
      </c>
      <c r="R247" s="52"/>
      <c r="S247" s="54"/>
      <c r="T247" s="54"/>
      <c r="U247" s="54"/>
      <c r="V247" s="58" t="s">
        <v>2</v>
      </c>
      <c r="W247" s="54"/>
    </row>
    <row r="248" spans="14:23" customFormat="1" x14ac:dyDescent="0.2">
      <c r="N248" s="54"/>
      <c r="O248" s="54"/>
      <c r="P248" s="54"/>
      <c r="Q248" s="54"/>
      <c r="R248" s="52"/>
      <c r="S248" s="54"/>
      <c r="T248" s="54"/>
      <c r="U248" s="54"/>
      <c r="V248" s="58"/>
      <c r="W248" s="54"/>
    </row>
    <row r="249" spans="14:23" customFormat="1" x14ac:dyDescent="0.2">
      <c r="N249" s="56" t="s">
        <v>174</v>
      </c>
      <c r="O249" s="54"/>
      <c r="P249" s="54"/>
      <c r="Q249" s="54"/>
      <c r="R249" s="31"/>
      <c r="S249" s="54"/>
      <c r="T249" s="54"/>
      <c r="U249" s="54"/>
      <c r="V249" s="54"/>
      <c r="W249" s="54"/>
    </row>
    <row r="250" spans="14:23" customFormat="1" x14ac:dyDescent="0.2">
      <c r="N250" s="54"/>
      <c r="O250" s="54" t="s">
        <v>2</v>
      </c>
      <c r="P250" s="54"/>
      <c r="Q250" s="54"/>
      <c r="R250" s="31"/>
      <c r="S250" s="54"/>
      <c r="T250" s="54"/>
      <c r="U250" s="54"/>
      <c r="V250" s="54"/>
      <c r="W250" s="54"/>
    </row>
    <row r="251" spans="14:23" customFormat="1" x14ac:dyDescent="0.2">
      <c r="N251" s="54"/>
      <c r="O251" s="54" t="s">
        <v>175</v>
      </c>
      <c r="P251" s="54"/>
      <c r="Q251" s="54"/>
      <c r="R251" s="31"/>
      <c r="S251" s="54"/>
      <c r="T251" s="54"/>
      <c r="U251" s="54"/>
      <c r="V251" s="54"/>
      <c r="W251" s="54"/>
    </row>
    <row r="252" spans="14:23" customFormat="1" x14ac:dyDescent="0.2">
      <c r="N252" s="54"/>
      <c r="O252" s="50" t="s">
        <v>176</v>
      </c>
      <c r="P252" s="50"/>
      <c r="Q252" s="50"/>
      <c r="R252" s="55"/>
      <c r="S252" s="50"/>
      <c r="T252" s="50"/>
      <c r="U252" s="64">
        <f>ROUND((I98*0.1),0)*-1</f>
        <v>-13151408</v>
      </c>
      <c r="V252" s="50"/>
      <c r="W252" s="54"/>
    </row>
    <row r="253" spans="14:23" customFormat="1" x14ac:dyDescent="0.2">
      <c r="N253" s="54"/>
      <c r="O253" s="50" t="s">
        <v>177</v>
      </c>
      <c r="P253" s="50"/>
      <c r="Q253" s="50"/>
      <c r="R253" s="55"/>
      <c r="S253" s="50"/>
      <c r="T253" s="50"/>
      <c r="U253" s="50"/>
      <c r="V253" s="50"/>
      <c r="W253" s="50"/>
    </row>
    <row r="254" spans="14:23" customFormat="1" x14ac:dyDescent="0.2">
      <c r="N254" s="54"/>
      <c r="O254" s="50"/>
      <c r="P254" s="50"/>
      <c r="Q254" s="50"/>
      <c r="R254" s="52"/>
      <c r="S254" s="50"/>
      <c r="T254" s="50"/>
      <c r="U254" s="50"/>
      <c r="V254" s="50"/>
      <c r="W254" s="50"/>
    </row>
    <row r="255" spans="14:23" customFormat="1" x14ac:dyDescent="0.2">
      <c r="N255" s="54"/>
      <c r="O255" s="54"/>
      <c r="P255" s="56" t="s">
        <v>178</v>
      </c>
      <c r="Q255" s="56"/>
      <c r="R255" s="52"/>
      <c r="S255" s="56"/>
      <c r="T255" s="56"/>
      <c r="U255" s="56"/>
      <c r="V255" s="56"/>
      <c r="W255" s="63">
        <f>I98</f>
        <v>131514078</v>
      </c>
    </row>
    <row r="256" spans="14:23" customFormat="1" x14ac:dyDescent="0.2">
      <c r="N256" s="54"/>
      <c r="O256" s="54"/>
      <c r="P256" s="56" t="s">
        <v>179</v>
      </c>
      <c r="Q256" s="56"/>
      <c r="R256" s="52"/>
      <c r="S256" s="56"/>
      <c r="T256" s="56"/>
      <c r="U256" s="56"/>
      <c r="V256" s="56"/>
      <c r="W256" s="63"/>
    </row>
    <row r="257" spans="14:23" customFormat="1" x14ac:dyDescent="0.2">
      <c r="N257" s="54"/>
      <c r="O257" s="54"/>
      <c r="P257" s="56" t="s">
        <v>180</v>
      </c>
      <c r="Q257" s="54"/>
      <c r="R257" s="52"/>
      <c r="S257" s="54"/>
      <c r="T257" s="54"/>
      <c r="U257" s="54"/>
      <c r="V257" s="54"/>
      <c r="W257" s="63">
        <f>H96</f>
        <v>151680797</v>
      </c>
    </row>
    <row r="258" spans="14:23" customFormat="1" x14ac:dyDescent="0.2">
      <c r="N258" s="54"/>
      <c r="O258" s="54"/>
      <c r="P258" s="56"/>
      <c r="Q258" s="54"/>
      <c r="R258" s="52"/>
      <c r="S258" s="54"/>
      <c r="T258" s="54"/>
      <c r="U258" s="54"/>
      <c r="V258" s="54"/>
      <c r="W258" s="63"/>
    </row>
    <row r="259" spans="14:23" customFormat="1" x14ac:dyDescent="0.2">
      <c r="N259" s="54"/>
      <c r="O259" s="54"/>
      <c r="P259" s="56" t="s">
        <v>181</v>
      </c>
      <c r="Q259" s="54"/>
      <c r="R259" s="52"/>
      <c r="S259" s="54"/>
      <c r="T259" s="54"/>
      <c r="U259" s="54"/>
      <c r="V259" s="54"/>
      <c r="W259" s="63"/>
    </row>
    <row r="260" spans="14:23" customFormat="1" x14ac:dyDescent="0.2">
      <c r="N260" s="54"/>
      <c r="O260" s="54"/>
      <c r="P260" s="56" t="s">
        <v>182</v>
      </c>
      <c r="Q260" s="54"/>
      <c r="R260" s="52"/>
      <c r="S260" s="54"/>
      <c r="T260" s="54"/>
      <c r="U260" s="54"/>
      <c r="V260" s="54"/>
      <c r="W260" s="63"/>
    </row>
    <row r="261" spans="14:23" customFormat="1" x14ac:dyDescent="0.2">
      <c r="N261" s="54"/>
      <c r="O261" s="54"/>
      <c r="P261" s="56"/>
      <c r="Q261" s="54"/>
      <c r="R261" s="52"/>
      <c r="S261" s="54"/>
      <c r="T261" s="54"/>
      <c r="U261" s="54"/>
      <c r="V261" s="54"/>
      <c r="W261" s="63"/>
    </row>
    <row r="262" spans="14:23" customFormat="1" x14ac:dyDescent="0.2">
      <c r="N262" s="54"/>
      <c r="O262" s="54"/>
      <c r="P262" s="56" t="s">
        <v>183</v>
      </c>
      <c r="Q262" s="54"/>
      <c r="R262" s="52"/>
      <c r="S262" s="54"/>
      <c r="T262" s="54"/>
      <c r="U262" s="54"/>
      <c r="V262" s="54"/>
      <c r="W262" s="63"/>
    </row>
    <row r="263" spans="14:23" customFormat="1" x14ac:dyDescent="0.2">
      <c r="N263" s="54"/>
      <c r="O263" s="54"/>
      <c r="P263" s="56" t="s">
        <v>184</v>
      </c>
      <c r="Q263" s="54"/>
      <c r="R263" s="52"/>
      <c r="S263" s="54"/>
      <c r="T263" s="54"/>
      <c r="U263" s="54"/>
      <c r="V263" s="54"/>
      <c r="W263" s="63"/>
    </row>
    <row r="264" spans="14:23" customFormat="1" x14ac:dyDescent="0.2">
      <c r="N264" s="54"/>
      <c r="O264" s="54"/>
      <c r="P264" s="56" t="s">
        <v>185</v>
      </c>
      <c r="Q264" s="54"/>
      <c r="R264" s="52"/>
      <c r="S264" s="54"/>
      <c r="T264" s="54"/>
      <c r="U264" s="54"/>
      <c r="V264" s="54"/>
      <c r="W264" s="63"/>
    </row>
    <row r="265" spans="14:23" customFormat="1" x14ac:dyDescent="0.2">
      <c r="N265" s="54"/>
      <c r="O265" s="54"/>
      <c r="P265" s="56" t="s">
        <v>186</v>
      </c>
      <c r="Q265" s="54"/>
      <c r="R265" s="52"/>
      <c r="S265" s="54"/>
      <c r="T265" s="54"/>
      <c r="U265" s="54"/>
      <c r="V265" s="54"/>
      <c r="W265" s="63"/>
    </row>
    <row r="266" spans="14:23" customFormat="1" x14ac:dyDescent="0.2">
      <c r="N266" s="54"/>
      <c r="O266" s="54"/>
      <c r="P266" s="56"/>
      <c r="Q266" s="54"/>
      <c r="R266" s="52"/>
      <c r="S266" s="54"/>
      <c r="T266" s="54"/>
      <c r="U266" s="54"/>
      <c r="V266" s="54"/>
      <c r="W266" s="63"/>
    </row>
    <row r="267" spans="14:23" customFormat="1" x14ac:dyDescent="0.2">
      <c r="N267" s="54"/>
      <c r="O267" s="54"/>
      <c r="P267" s="56" t="str">
        <f>IF(B95="NOT TO","You indicated that you do not intend to use Other State-Level Activities funds for","")</f>
        <v>You indicated that you do not intend to use Other State-Level Activities funds for</v>
      </c>
      <c r="Q267" s="54"/>
      <c r="R267" s="52"/>
      <c r="S267" s="54"/>
      <c r="T267" s="54"/>
      <c r="U267" s="54"/>
      <c r="V267" s="54"/>
      <c r="W267" s="63"/>
    </row>
    <row r="268" spans="14:23" customFormat="1" x14ac:dyDescent="0.2">
      <c r="N268" s="54"/>
      <c r="O268" s="54"/>
      <c r="P268" s="56" t="str">
        <f>IF(B95="NOT TO","a High Cost Fund.  If you decide that you want to use Other State-Level Activities ","")</f>
        <v xml:space="preserve">a High Cost Fund.  If you decide that you want to use Other State-Level Activities </v>
      </c>
      <c r="Q268" s="54"/>
      <c r="R268" s="55"/>
      <c r="S268" s="54"/>
      <c r="T268" s="54"/>
      <c r="U268" s="54"/>
      <c r="V268" s="54"/>
      <c r="W268" s="63"/>
    </row>
    <row r="269" spans="14:23" customFormat="1" x14ac:dyDescent="0.2">
      <c r="N269" s="54"/>
      <c r="O269" s="54"/>
      <c r="P269" s="56" t="str">
        <f>IF(B95="NOT TO","for a High Cost Fund, you must obtain approval from the Office of","")</f>
        <v>for a High Cost Fund, you must obtain approval from the Office of</v>
      </c>
      <c r="Q269" s="54"/>
      <c r="R269" s="65" t="str">
        <f>IF(B95="TO",(H110/I98)*100,"")</f>
        <v/>
      </c>
      <c r="S269" s="54"/>
      <c r="T269" s="54"/>
      <c r="U269" s="54"/>
      <c r="V269" s="54"/>
      <c r="W269" s="63"/>
    </row>
    <row r="270" spans="14:23" customFormat="1" x14ac:dyDescent="0.2">
      <c r="N270" s="54"/>
      <c r="O270" s="54"/>
      <c r="P270" s="56" t="str">
        <f>IF(B95="NOT TO","Special Education Programs.","")</f>
        <v>Special Education Programs.</v>
      </c>
      <c r="Q270" s="54"/>
      <c r="R270" s="65"/>
      <c r="S270" s="54"/>
      <c r="T270" s="54"/>
      <c r="U270" s="54"/>
      <c r="V270" s="54"/>
      <c r="W270" s="63"/>
    </row>
    <row r="271" spans="14:23" customFormat="1" x14ac:dyDescent="0.2">
      <c r="N271" s="54"/>
      <c r="O271" s="54"/>
      <c r="P271" s="56" t="str">
        <f>IF(B95="TO","For the High Cost Fund, you reported that you would use a total of…………………………………………………..…………..."," ")</f>
        <v xml:space="preserve"> </v>
      </c>
      <c r="Q271" s="56"/>
      <c r="R271" s="65"/>
      <c r="S271" s="56"/>
      <c r="T271" s="56"/>
      <c r="U271" s="56"/>
      <c r="V271" s="56"/>
      <c r="W271" s="63" t="str">
        <f>IF(B95="TO",H201,"")</f>
        <v/>
      </c>
    </row>
    <row r="272" spans="14:23" customFormat="1" x14ac:dyDescent="0.2">
      <c r="N272" s="54"/>
      <c r="O272" s="54"/>
      <c r="P272" s="67" t="str">
        <f>IF(B95="TO","This amount is","" )</f>
        <v/>
      </c>
      <c r="Q272" s="67"/>
      <c r="R272" s="52"/>
      <c r="S272" s="67" t="str">
        <f>IF(B95="TO","percent of the total amount you proposed for Other","")</f>
        <v/>
      </c>
      <c r="T272" s="68"/>
      <c r="U272" s="68"/>
      <c r="V272" s="68"/>
      <c r="W272" s="54"/>
    </row>
    <row r="273" spans="14:23" customFormat="1" x14ac:dyDescent="0.2">
      <c r="N273" s="54"/>
      <c r="O273" s="54"/>
      <c r="P273" s="56" t="str">
        <f>IF(B95="TO","State-Level Activities.","")</f>
        <v/>
      </c>
      <c r="Q273" s="56"/>
      <c r="R273" s="52"/>
      <c r="S273" s="56"/>
      <c r="T273" s="51"/>
      <c r="U273" s="51"/>
      <c r="V273" s="51"/>
      <c r="W273" s="54"/>
    </row>
    <row r="274" spans="14:23" customFormat="1" x14ac:dyDescent="0.2">
      <c r="N274" s="54"/>
      <c r="O274" s="54"/>
      <c r="P274" s="56"/>
      <c r="Q274" s="56"/>
      <c r="R274" s="31"/>
      <c r="S274" s="56"/>
      <c r="T274" s="51"/>
      <c r="U274" s="51"/>
      <c r="V274" s="51"/>
      <c r="W274" s="54"/>
    </row>
    <row r="275" spans="14:23" customFormat="1" x14ac:dyDescent="0.2">
      <c r="N275" s="54"/>
      <c r="O275" s="54"/>
      <c r="P275" s="56" t="str">
        <f>IF(B95="TO","You must ensure that at least 10 percent of the funds set aside for Other ","")</f>
        <v/>
      </c>
      <c r="Q275" s="54"/>
      <c r="R275" s="31"/>
      <c r="S275" s="54"/>
      <c r="T275" s="54"/>
      <c r="U275" s="54"/>
      <c r="V275" s="54"/>
      <c r="W275" s="54"/>
    </row>
    <row r="276" spans="14:23" customFormat="1" x14ac:dyDescent="0.2">
      <c r="N276" s="54"/>
      <c r="O276" s="54"/>
      <c r="P276" s="56" t="str">
        <f>IF(B95="TO","State-Level Activities are used for the High Cost Fund.  No more than 5 percent ","")</f>
        <v/>
      </c>
      <c r="Q276" s="54"/>
      <c r="R276" s="31"/>
      <c r="S276" s="54"/>
      <c r="T276" s="54"/>
      <c r="U276" s="54"/>
      <c r="V276" s="54"/>
      <c r="W276" s="54"/>
    </row>
    <row r="277" spans="14:23" customFormat="1" x14ac:dyDescent="0.2">
      <c r="N277" s="50"/>
      <c r="O277" s="50"/>
      <c r="P277" s="51" t="str">
        <f>IF(B95="TO","of the funds used for the High Cost Fund may be used to support innovative","")</f>
        <v/>
      </c>
      <c r="Q277" s="50"/>
      <c r="R277" s="31"/>
      <c r="S277" s="50"/>
      <c r="T277" s="50"/>
      <c r="U277" s="50"/>
      <c r="V277" s="50"/>
      <c r="W277" s="50"/>
    </row>
    <row r="278" spans="14:23" customFormat="1" x14ac:dyDescent="0.2">
      <c r="N278" s="50"/>
      <c r="O278" s="50"/>
      <c r="P278" s="51" t="str">
        <f>IF(B95="TO","and effective ways for cost sharing.","")</f>
        <v/>
      </c>
      <c r="Q278" s="50"/>
      <c r="R278" s="31"/>
      <c r="S278" s="50"/>
      <c r="T278" s="50"/>
      <c r="U278" s="50"/>
      <c r="V278" s="50"/>
      <c r="W278" s="50"/>
    </row>
  </sheetData>
  <sheetProtection selectLockedCells="1"/>
  <mergeCells count="65">
    <mergeCell ref="J11:M12"/>
    <mergeCell ref="A1:E1"/>
    <mergeCell ref="A3:F3"/>
    <mergeCell ref="A5:F5"/>
    <mergeCell ref="A9:F9"/>
    <mergeCell ref="A11:F11"/>
    <mergeCell ref="D47:F47"/>
    <mergeCell ref="H13:M13"/>
    <mergeCell ref="A14:F14"/>
    <mergeCell ref="A15:F15"/>
    <mergeCell ref="B17:F21"/>
    <mergeCell ref="B23:F24"/>
    <mergeCell ref="B27:F31"/>
    <mergeCell ref="B32:F32"/>
    <mergeCell ref="C34:F35"/>
    <mergeCell ref="C37:F39"/>
    <mergeCell ref="C41:F41"/>
    <mergeCell ref="C43:F45"/>
    <mergeCell ref="B94:F94"/>
    <mergeCell ref="B50:F58"/>
    <mergeCell ref="J62:M63"/>
    <mergeCell ref="J64:M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M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S212:W212"/>
    <mergeCell ref="P233:Q233"/>
    <mergeCell ref="P272:Q272"/>
    <mergeCell ref="S272:V272"/>
    <mergeCell ref="J178:M179"/>
    <mergeCell ref="J201:M201"/>
  </mergeCells>
  <dataValidations count="2">
    <dataValidation type="list" allowBlank="1" showInputMessage="1" showErrorMessage="1" sqref="A1:E1" xr:uid="{C4A14290-5A56-499E-A6AB-1E2A37B2CE6A}">
      <formula1>$R$1:$R$54</formula1>
    </dataValidation>
    <dataValidation type="list" allowBlank="1" showInputMessage="1" showErrorMessage="1" error="You must select &quot;Yes&quot; or &quot;No&quot; from the pull down menue." sqref="H91" xr:uid="{E8E6D263-A8C7-4778-9F2F-8D71DD286BEC}">
      <formula1>$J$92:$J$94</formula1>
    </dataValidation>
  </dataValidations>
  <printOptions horizontalCentered="1"/>
  <pageMargins left="0.75" right="0.75" top="1" bottom="1" header="0.5" footer="0.5"/>
  <pageSetup scale="65" fitToHeight="0" orientation="landscape" r:id="rId1"/>
  <headerFooter alignWithMargins="0"/>
  <rowBreaks count="1" manualBreakCount="1">
    <brk id="10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State-Level Activities</vt:lpstr>
      <vt:lpstr>'State-Level Activities'!Print_Area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 of Part B Funds - Administration &amp; Support (CA Dept of Education)</dc:title>
  <dc:subject>An estimate of how the State intends to utilize Part B of the Individuals with Disabilities Education Act funds.</dc:subject>
  <dc:creator/>
  <cp:lastModifiedBy/>
  <dcterms:created xsi:type="dcterms:W3CDTF">2024-03-22T02:19:58Z</dcterms:created>
  <dcterms:modified xsi:type="dcterms:W3CDTF">2024-03-22T02:24:05Z</dcterms:modified>
</cp:coreProperties>
</file>