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20376" windowHeight="11952" activeTab="0"/>
  </bookViews>
  <sheets>
    <sheet name="Sheet1" sheetId="1" r:id="rId1"/>
  </sheets>
  <definedNames>
    <definedName name="_xlnm.Print_Area" localSheetId="0">'Sheet1'!$A$1:$W$33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2nd Interim Projected ADA (3/15/2014)</t>
        </r>
      </text>
    </comment>
    <comment ref="F3" authorId="0">
      <text>
        <r>
          <rPr>
            <b/>
            <sz val="9"/>
            <rFont val="Tahoma"/>
            <family val="2"/>
          </rPr>
          <t xml:space="preserve">Administrator:
</t>
        </r>
        <r>
          <rPr>
            <sz val="9"/>
            <rFont val="Tahoma"/>
            <family val="2"/>
          </rPr>
          <t>2/20/2014</t>
        </r>
      </text>
    </comment>
    <comment ref="R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3/15/2014</t>
        </r>
      </text>
    </comment>
    <comment ref="W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3/15/2014</t>
        </r>
      </text>
    </comment>
  </commentList>
</comments>
</file>

<file path=xl/sharedStrings.xml><?xml version="1.0" encoding="utf-8"?>
<sst xmlns="http://schemas.openxmlformats.org/spreadsheetml/2006/main" count="154" uniqueCount="115">
  <si>
    <t>Demographics</t>
  </si>
  <si>
    <t xml:space="preserve">2011-2012 Financial Condition </t>
  </si>
  <si>
    <t>(Source: 2011-12 Audit Report)</t>
  </si>
  <si>
    <t>SBE Enroll Cap</t>
  </si>
  <si>
    <t>% Special Education (2011-12)</t>
  </si>
  <si>
    <t>% FRPL / EL 2012</t>
  </si>
  <si>
    <t>Working Capital (WC)</t>
  </si>
  <si>
    <t xml:space="preserve">Ending Fund Balance </t>
  </si>
  <si>
    <t>Operating Surplus or (Deficit) per 2nd Interim</t>
  </si>
  <si>
    <t>Ending Fund Balance per 2nd Interim</t>
  </si>
  <si>
    <t>Are Projected Reserves Adequate?</t>
  </si>
  <si>
    <t>K-5</t>
  </si>
  <si>
    <t>Yes</t>
  </si>
  <si>
    <t>6-12</t>
  </si>
  <si>
    <t>9.52</t>
  </si>
  <si>
    <t>K-6</t>
  </si>
  <si>
    <t>14.33</t>
  </si>
  <si>
    <t>48/04</t>
  </si>
  <si>
    <t>8.82</t>
  </si>
  <si>
    <t>89/05</t>
  </si>
  <si>
    <t>K-8</t>
  </si>
  <si>
    <t>6.97</t>
  </si>
  <si>
    <t>24/11</t>
  </si>
  <si>
    <t>6-8</t>
  </si>
  <si>
    <t>0</t>
  </si>
  <si>
    <t>No</t>
  </si>
  <si>
    <t>9-12</t>
  </si>
  <si>
    <t>17.33</t>
  </si>
  <si>
    <t>38/18</t>
  </si>
  <si>
    <t>10.38</t>
  </si>
  <si>
    <t>45/15</t>
  </si>
  <si>
    <t>8.88</t>
  </si>
  <si>
    <t>43/11</t>
  </si>
  <si>
    <t>13.73</t>
  </si>
  <si>
    <t>22/04</t>
  </si>
  <si>
    <t>49/14</t>
  </si>
  <si>
    <t>15.43</t>
  </si>
  <si>
    <t>37/04</t>
  </si>
  <si>
    <t>4.71</t>
  </si>
  <si>
    <t>76/20</t>
  </si>
  <si>
    <t>0.30</t>
  </si>
  <si>
    <t>93/19</t>
  </si>
  <si>
    <t>2.62</t>
  </si>
  <si>
    <t>11/05</t>
  </si>
  <si>
    <t>No Data</t>
  </si>
  <si>
    <t>8.28</t>
  </si>
  <si>
    <t>14/01</t>
  </si>
  <si>
    <t>14.48</t>
  </si>
  <si>
    <t>52/13</t>
  </si>
  <si>
    <t>5.76</t>
  </si>
  <si>
    <t>57/01</t>
  </si>
  <si>
    <t>1-6</t>
  </si>
  <si>
    <t>3.92</t>
  </si>
  <si>
    <t>14/05</t>
  </si>
  <si>
    <t>7.81</t>
  </si>
  <si>
    <t>97/03</t>
  </si>
  <si>
    <t>8.98</t>
  </si>
  <si>
    <t>47/21</t>
  </si>
  <si>
    <t>Opened Fall 2012</t>
  </si>
  <si>
    <t>6.12</t>
  </si>
  <si>
    <t>96/20</t>
  </si>
  <si>
    <t>7-12</t>
  </si>
  <si>
    <t>4.88</t>
  </si>
  <si>
    <t>08/0</t>
  </si>
  <si>
    <t>Grade Levels</t>
  </si>
  <si>
    <t xml:space="preserve">Net Operating Surplus or (Deficit) </t>
  </si>
  <si>
    <t>Debt Ratio (Total Liabilities/Assets)</t>
  </si>
  <si>
    <t xml:space="preserve">^ Unrestricted budget only, excludes the activities from capital facilities project </t>
  </si>
  <si>
    <t>Operating Surplus or (Deficit) at Budget</t>
  </si>
  <si>
    <t>Operating Surplus or (Deficit) at 1st Interim</t>
  </si>
  <si>
    <t xml:space="preserve"> Ending Fund Balance at Budget</t>
  </si>
  <si>
    <t>Ending Fund Balance at 1st Interim</t>
  </si>
  <si>
    <t>Barack Obama Charter (June 30, 2014)</t>
  </si>
  <si>
    <t>High Tech Elementary - Chula Vista (June 30, 2017)</t>
  </si>
  <si>
    <t>High Tech High Chula Vista (June 30, 2017)</t>
  </si>
  <si>
    <t>High Tech High North County (June 30, 2017)</t>
  </si>
  <si>
    <t>High Tech Middle - Chula Vista (June 30, 2017)</t>
  </si>
  <si>
    <t>High Tech Middle North County (June 30, 2017)</t>
  </si>
  <si>
    <t>Lifeline Education Charter (June 30, 2017)</t>
  </si>
  <si>
    <t>New West Charter Middle (June 30, 2017)</t>
  </si>
  <si>
    <t>School of Arts and Enterprise (June 30, 2016)</t>
  </si>
  <si>
    <t>Ingenium Charter               (June 30, 2015)</t>
  </si>
  <si>
    <t>Mission Preparatory          (June 30, 2016)</t>
  </si>
  <si>
    <t>Ridgecrest Charter            (June 30, 2014)</t>
  </si>
  <si>
    <t>Operating Surplus or (Deficit) at 2nd Interim</t>
  </si>
  <si>
    <t>Ending Fund Balance at 2nd Interim</t>
  </si>
  <si>
    <t>SBE Charter         (Term expires)</t>
  </si>
  <si>
    <t>Good Financial Condition</t>
  </si>
  <si>
    <t>Fair Financial Condition</t>
  </si>
  <si>
    <t>Poor Financial Condition</t>
  </si>
  <si>
    <t>Working Capital Ratio (Current Assets/ Liabilities)</t>
  </si>
  <si>
    <r>
      <t>San Francisco Flex Academy (June 30, 2015)</t>
    </r>
    <r>
      <rPr>
        <b/>
        <vertAlign val="superscript"/>
        <sz val="12"/>
        <rFont val="Arial"/>
        <family val="2"/>
      </rPr>
      <t>#</t>
    </r>
  </si>
  <si>
    <t># Zero net operations and fund balances explained for SFFA on Attachment 1</t>
  </si>
  <si>
    <t xml:space="preserve">2012-2013 Audit Report </t>
  </si>
  <si>
    <t>2013-2014 Budget</t>
  </si>
  <si>
    <t>(Source: 2013-14 Budget, 1st and 2nd Interim Reports)</t>
  </si>
  <si>
    <t xml:space="preserve">2012-13 P2 ADA </t>
  </si>
  <si>
    <t>2012-13 Attendance Ratio (P2/ Enroll)</t>
  </si>
  <si>
    <t xml:space="preserve">2013-14 P1 ADA </t>
  </si>
  <si>
    <t xml:space="preserve">2013-14 P2 Est ADA </t>
  </si>
  <si>
    <t>Livermore Valley Charter Preparatory High (June 30, 2015)</t>
  </si>
  <si>
    <t>Dixon Montessori Charter (June 30, 2015)</t>
  </si>
  <si>
    <t>* Effective 2014-15, charter authority will transfer to local LEA</t>
  </si>
  <si>
    <t>Synergy Charter School (June 30, 2017)</t>
  </si>
  <si>
    <t>NA</t>
  </si>
  <si>
    <t>Aspire Vanguard College Preparatory Academy (June 30, 2014)*</t>
  </si>
  <si>
    <t>High Tech Elementary - North County  (June 30, 2018)+</t>
  </si>
  <si>
    <t>River Montessori Elementary Charter                                 (June 30, 2014)*</t>
  </si>
  <si>
    <t>Today's Fresh Start  (June 30, 2015)^</t>
  </si>
  <si>
    <t>Western Sierra Collegiate Academy (June 30, 2014)^*</t>
  </si>
  <si>
    <t>Pacific Technology School Santa Ana  (June 30, 2014)^</t>
  </si>
  <si>
    <r>
      <rPr>
        <sz val="11"/>
        <rFont val="Arial"/>
        <family val="2"/>
      </rPr>
      <t>+ Opened Fall 2013</t>
    </r>
  </si>
  <si>
    <t xml:space="preserve">Everest Public High (June 30, 2014)* </t>
  </si>
  <si>
    <t xml:space="preserve">California State Board of Education </t>
  </si>
  <si>
    <t xml:space="preserve">Authorized Charter Schools Financial Highlights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</si>
</sst>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Book Antiqua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vertAlign val="superscript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Book Antiqua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166" fontId="53" fillId="0" borderId="10" xfId="44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9" fontId="4" fillId="0" borderId="11" xfId="58" applyFont="1" applyFill="1" applyBorder="1" applyAlignment="1">
      <alignment horizontal="center" vertical="center"/>
    </xf>
    <xf numFmtId="165" fontId="4" fillId="0" borderId="11" xfId="42" applyNumberFormat="1" applyFont="1" applyFill="1" applyBorder="1" applyAlignment="1" quotePrefix="1">
      <alignment horizontal="center" vertical="center" wrapText="1"/>
    </xf>
    <xf numFmtId="49" fontId="5" fillId="0" borderId="0" xfId="58" applyNumberFormat="1" applyFont="1" applyFill="1" applyBorder="1" applyAlignment="1">
      <alignment horizontal="center" vertical="center"/>
    </xf>
    <xf numFmtId="165" fontId="5" fillId="0" borderId="0" xfId="42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49" fontId="8" fillId="0" borderId="16" xfId="58" applyNumberFormat="1" applyFont="1" applyFill="1" applyBorder="1" applyAlignment="1">
      <alignment horizontal="centerContinuous" vertical="center" wrapText="1"/>
    </xf>
    <xf numFmtId="49" fontId="8" fillId="0" borderId="16" xfId="58" applyNumberFormat="1" applyFont="1" applyFill="1" applyBorder="1" applyAlignment="1" quotePrefix="1">
      <alignment horizontal="centerContinuous" vertical="center" wrapText="1"/>
    </xf>
    <xf numFmtId="49" fontId="8" fillId="0" borderId="17" xfId="0" applyNumberFormat="1" applyFont="1" applyFill="1" applyBorder="1" applyAlignment="1">
      <alignment horizontal="centerContinuous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5" fontId="53" fillId="0" borderId="18" xfId="0" applyNumberFormat="1" applyFont="1" applyFill="1" applyBorder="1" applyAlignment="1">
      <alignment horizontal="center" vertical="center"/>
    </xf>
    <xf numFmtId="165" fontId="53" fillId="0" borderId="11" xfId="0" applyNumberFormat="1" applyFont="1" applyFill="1" applyBorder="1" applyAlignment="1">
      <alignment horizontal="center" vertical="center"/>
    </xf>
    <xf numFmtId="166" fontId="4" fillId="0" borderId="11" xfId="44" applyNumberFormat="1" applyFont="1" applyFill="1" applyBorder="1" applyAlignment="1">
      <alignment horizontal="center" vertical="center"/>
    </xf>
    <xf numFmtId="166" fontId="4" fillId="0" borderId="19" xfId="44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6" xfId="58" applyNumberFormat="1" applyFont="1" applyFill="1" applyBorder="1" applyAlignment="1">
      <alignment horizontal="center" vertical="center"/>
    </xf>
    <xf numFmtId="49" fontId="2" fillId="0" borderId="17" xfId="58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0" xfId="58" applyNumberFormat="1" applyFont="1" applyFill="1" applyBorder="1" applyAlignment="1">
      <alignment horizontal="center" vertical="center" wrapText="1"/>
    </xf>
    <xf numFmtId="49" fontId="2" fillId="0" borderId="12" xfId="58" applyNumberFormat="1" applyFont="1" applyFill="1" applyBorder="1" applyAlignment="1" quotePrefix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23" xfId="58" applyNumberFormat="1" applyFont="1" applyFill="1" applyBorder="1" applyAlignment="1">
      <alignment horizontal="center" vertical="center" wrapText="1"/>
    </xf>
    <xf numFmtId="49" fontId="8" fillId="0" borderId="23" xfId="58" applyNumberFormat="1" applyFont="1" applyFill="1" applyBorder="1" applyAlignment="1" quotePrefix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5" fillId="0" borderId="0" xfId="58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Continuous" vertical="center" wrapText="1"/>
    </xf>
    <xf numFmtId="49" fontId="2" fillId="0" borderId="20" xfId="0" applyNumberFormat="1" applyFont="1" applyFill="1" applyBorder="1" applyAlignment="1">
      <alignment horizontal="centerContinuous" vertical="center" wrapText="1"/>
    </xf>
    <xf numFmtId="49" fontId="6" fillId="0" borderId="14" xfId="0" applyNumberFormat="1" applyFont="1" applyFill="1" applyBorder="1" applyAlignment="1">
      <alignment horizontal="centerContinuous" vertical="center" wrapText="1"/>
    </xf>
    <xf numFmtId="49" fontId="3" fillId="0" borderId="13" xfId="0" applyNumberFormat="1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49" fontId="6" fillId="0" borderId="15" xfId="0" applyNumberFormat="1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Continuous" vertical="center" wrapText="1"/>
    </xf>
    <xf numFmtId="0" fontId="0" fillId="0" borderId="20" xfId="0" applyFill="1" applyBorder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2" fillId="0" borderId="15" xfId="0" applyNumberFormat="1" applyFont="1" applyFill="1" applyBorder="1" applyAlignment="1">
      <alignment horizontal="centerContinuous" vertical="center" wrapText="1"/>
    </xf>
    <xf numFmtId="0" fontId="0" fillId="0" borderId="21" xfId="0" applyFill="1" applyBorder="1" applyAlignment="1">
      <alignment horizontal="centerContinuous" vertical="center"/>
    </xf>
    <xf numFmtId="0" fontId="10" fillId="0" borderId="11" xfId="55" applyNumberFormat="1" applyFont="1" applyFill="1" applyBorder="1" applyAlignment="1" quotePrefix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54" fillId="0" borderId="11" xfId="0" applyNumberFormat="1" applyFont="1" applyFill="1" applyBorder="1" applyAlignment="1">
      <alignment horizontal="center" vertical="center"/>
    </xf>
    <xf numFmtId="43" fontId="53" fillId="0" borderId="10" xfId="42" applyFont="1" applyFill="1" applyBorder="1" applyAlignment="1">
      <alignment horizontal="center" vertical="center"/>
    </xf>
    <xf numFmtId="43" fontId="53" fillId="0" borderId="11" xfId="42" applyNumberFormat="1" applyFont="1" applyFill="1" applyBorder="1" applyAlignment="1">
      <alignment horizontal="center" vertical="center"/>
    </xf>
    <xf numFmtId="166" fontId="53" fillId="0" borderId="26" xfId="44" applyNumberFormat="1" applyFont="1" applyFill="1" applyBorder="1" applyAlignment="1">
      <alignment horizontal="center" vertical="center"/>
    </xf>
    <xf numFmtId="166" fontId="53" fillId="0" borderId="22" xfId="44" applyNumberFormat="1" applyFont="1" applyFill="1" applyBorder="1" applyAlignment="1">
      <alignment horizontal="center" vertical="center"/>
    </xf>
    <xf numFmtId="165" fontId="53" fillId="0" borderId="27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166" fontId="53" fillId="0" borderId="27" xfId="44" applyNumberFormat="1" applyFont="1" applyFill="1" applyBorder="1" applyAlignment="1">
      <alignment horizontal="center" vertical="center"/>
    </xf>
    <xf numFmtId="166" fontId="53" fillId="0" borderId="11" xfId="44" applyNumberFormat="1" applyFont="1" applyFill="1" applyBorder="1" applyAlignment="1">
      <alignment horizontal="center" vertical="center"/>
    </xf>
    <xf numFmtId="165" fontId="53" fillId="0" borderId="23" xfId="0" applyNumberFormat="1" applyFont="1" applyFill="1" applyBorder="1" applyAlignment="1">
      <alignment horizontal="center" vertical="center"/>
    </xf>
    <xf numFmtId="9" fontId="4" fillId="0" borderId="23" xfId="58" applyFont="1" applyFill="1" applyBorder="1" applyAlignment="1">
      <alignment horizontal="center" vertical="center"/>
    </xf>
    <xf numFmtId="165" fontId="4" fillId="0" borderId="23" xfId="42" applyNumberFormat="1" applyFont="1" applyFill="1" applyBorder="1" applyAlignment="1" quotePrefix="1">
      <alignment horizontal="center" vertical="center" wrapText="1"/>
    </xf>
    <xf numFmtId="166" fontId="53" fillId="0" borderId="28" xfId="44" applyNumberFormat="1" applyFont="1" applyFill="1" applyBorder="1" applyAlignment="1">
      <alignment horizontal="center" vertical="center"/>
    </xf>
    <xf numFmtId="43" fontId="53" fillId="0" borderId="28" xfId="42" applyFont="1" applyFill="1" applyBorder="1" applyAlignment="1">
      <alignment horizontal="center" vertical="center"/>
    </xf>
    <xf numFmtId="166" fontId="4" fillId="0" borderId="26" xfId="44" applyNumberFormat="1" applyFont="1" applyFill="1" applyBorder="1" applyAlignment="1">
      <alignment horizontal="center" vertical="center"/>
    </xf>
    <xf numFmtId="165" fontId="53" fillId="0" borderId="19" xfId="0" applyNumberFormat="1" applyFont="1" applyFill="1" applyBorder="1" applyAlignment="1">
      <alignment horizontal="center" vertical="center"/>
    </xf>
    <xf numFmtId="166" fontId="53" fillId="0" borderId="29" xfId="44" applyNumberFormat="1" applyFont="1" applyFill="1" applyBorder="1" applyAlignment="1">
      <alignment horizontal="center" vertical="center"/>
    </xf>
    <xf numFmtId="43" fontId="53" fillId="0" borderId="30" xfId="42" applyFont="1" applyFill="1" applyBorder="1" applyAlignment="1">
      <alignment horizontal="center" vertical="center"/>
    </xf>
    <xf numFmtId="166" fontId="4" fillId="0" borderId="0" xfId="44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3" fontId="53" fillId="0" borderId="11" xfId="42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left" vertical="center" wrapText="1"/>
      <protection/>
    </xf>
    <xf numFmtId="165" fontId="4" fillId="0" borderId="11" xfId="42" applyNumberFormat="1" applyFont="1" applyFill="1" applyBorder="1" applyAlignment="1">
      <alignment horizontal="center" vertical="center" wrapText="1"/>
    </xf>
    <xf numFmtId="43" fontId="53" fillId="0" borderId="23" xfId="42" applyNumberFormat="1" applyFont="1" applyFill="1" applyBorder="1" applyAlignment="1">
      <alignment horizontal="center" vertical="center"/>
    </xf>
    <xf numFmtId="166" fontId="4" fillId="0" borderId="23" xfId="44" applyNumberFormat="1" applyFont="1" applyFill="1" applyBorder="1" applyAlignment="1">
      <alignment horizontal="center" vertical="center"/>
    </xf>
    <xf numFmtId="165" fontId="53" fillId="0" borderId="12" xfId="0" applyNumberFormat="1" applyFont="1" applyFill="1" applyBorder="1" applyAlignment="1">
      <alignment horizontal="center" vertical="center"/>
    </xf>
    <xf numFmtId="166" fontId="53" fillId="0" borderId="31" xfId="44" applyNumberFormat="1" applyFont="1" applyFill="1" applyBorder="1" applyAlignment="1">
      <alignment horizontal="center" vertical="center"/>
    </xf>
    <xf numFmtId="43" fontId="53" fillId="0" borderId="31" xfId="42" applyFont="1" applyFill="1" applyBorder="1" applyAlignment="1">
      <alignment horizontal="center" vertical="center"/>
    </xf>
    <xf numFmtId="166" fontId="53" fillId="0" borderId="32" xfId="44" applyNumberFormat="1" applyFont="1" applyFill="1" applyBorder="1" applyAlignment="1">
      <alignment horizontal="center" vertical="center"/>
    </xf>
    <xf numFmtId="0" fontId="10" fillId="0" borderId="23" xfId="55" applyNumberFormat="1" applyFont="1" applyFill="1" applyBorder="1" applyAlignment="1" quotePrefix="1">
      <alignment horizontal="left" vertical="center" wrapText="1"/>
      <protection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54" fillId="0" borderId="23" xfId="0" applyNumberFormat="1" applyFont="1" applyFill="1" applyBorder="1" applyAlignment="1">
      <alignment horizontal="center" vertical="center"/>
    </xf>
    <xf numFmtId="165" fontId="53" fillId="0" borderId="33" xfId="0" applyNumberFormat="1" applyFont="1" applyFill="1" applyBorder="1" applyAlignment="1">
      <alignment horizontal="center" vertical="center"/>
    </xf>
    <xf numFmtId="166" fontId="53" fillId="0" borderId="34" xfId="44" applyNumberFormat="1" applyFont="1" applyFill="1" applyBorder="1" applyAlignment="1">
      <alignment horizontal="center" vertical="center"/>
    </xf>
    <xf numFmtId="43" fontId="53" fillId="0" borderId="34" xfId="42" applyFont="1" applyFill="1" applyBorder="1" applyAlignment="1">
      <alignment horizontal="center" vertical="center"/>
    </xf>
    <xf numFmtId="166" fontId="4" fillId="0" borderId="35" xfId="44" applyNumberFormat="1" applyFont="1" applyFill="1" applyBorder="1" applyAlignment="1">
      <alignment horizontal="center" vertical="center"/>
    </xf>
    <xf numFmtId="166" fontId="4" fillId="0" borderId="28" xfId="44" applyNumberFormat="1" applyFont="1" applyFill="1" applyBorder="1" applyAlignment="1">
      <alignment horizontal="center" vertical="center"/>
    </xf>
    <xf numFmtId="166" fontId="4" fillId="0" borderId="12" xfId="44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53" fillId="0" borderId="23" xfId="44" applyNumberFormat="1" applyFont="1" applyFill="1" applyBorder="1" applyAlignment="1">
      <alignment horizontal="center" vertical="center"/>
    </xf>
    <xf numFmtId="165" fontId="53" fillId="0" borderId="17" xfId="0" applyNumberFormat="1" applyFont="1" applyFill="1" applyBorder="1" applyAlignment="1">
      <alignment horizontal="center" vertical="center"/>
    </xf>
    <xf numFmtId="166" fontId="53" fillId="0" borderId="36" xfId="44" applyNumberFormat="1" applyFont="1" applyFill="1" applyBorder="1" applyAlignment="1">
      <alignment horizontal="center" vertical="center"/>
    </xf>
    <xf numFmtId="166" fontId="53" fillId="0" borderId="37" xfId="44" applyNumberFormat="1" applyFont="1" applyFill="1" applyBorder="1" applyAlignment="1">
      <alignment horizontal="center" vertical="center"/>
    </xf>
    <xf numFmtId="0" fontId="12" fillId="0" borderId="19" xfId="55" applyFont="1" applyFill="1" applyBorder="1" applyAlignment="1">
      <alignment horizontal="centerContinuous" vertical="center" wrapText="1"/>
      <protection/>
    </xf>
    <xf numFmtId="49" fontId="4" fillId="0" borderId="16" xfId="0" applyNumberFormat="1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164" fontId="54" fillId="0" borderId="16" xfId="0" applyNumberFormat="1" applyFont="1" applyFill="1" applyBorder="1" applyAlignment="1">
      <alignment horizontal="centerContinuous" vertical="center"/>
    </xf>
    <xf numFmtId="165" fontId="53" fillId="0" borderId="16" xfId="0" applyNumberFormat="1" applyFont="1" applyFill="1" applyBorder="1" applyAlignment="1">
      <alignment horizontal="centerContinuous" vertical="center"/>
    </xf>
    <xf numFmtId="9" fontId="4" fillId="0" borderId="16" xfId="58" applyFont="1" applyFill="1" applyBorder="1" applyAlignment="1">
      <alignment horizontal="centerContinuous" vertical="center"/>
    </xf>
    <xf numFmtId="165" fontId="4" fillId="0" borderId="16" xfId="42" applyNumberFormat="1" applyFont="1" applyFill="1" applyBorder="1" applyAlignment="1" quotePrefix="1">
      <alignment horizontal="centerContinuous" vertical="center" wrapText="1"/>
    </xf>
    <xf numFmtId="166" fontId="53" fillId="0" borderId="16" xfId="44" applyNumberFormat="1" applyFont="1" applyFill="1" applyBorder="1" applyAlignment="1">
      <alignment horizontal="centerContinuous" vertical="center"/>
    </xf>
    <xf numFmtId="43" fontId="53" fillId="0" borderId="16" xfId="42" applyFont="1" applyFill="1" applyBorder="1" applyAlignment="1">
      <alignment horizontal="centerContinuous" vertical="center"/>
    </xf>
    <xf numFmtId="43" fontId="53" fillId="0" borderId="16" xfId="42" applyNumberFormat="1" applyFont="1" applyFill="1" applyBorder="1" applyAlignment="1">
      <alignment horizontal="centerContinuous" vertical="center"/>
    </xf>
    <xf numFmtId="166" fontId="4" fillId="0" borderId="16" xfId="44" applyNumberFormat="1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166" fontId="53" fillId="0" borderId="17" xfId="44" applyNumberFormat="1" applyFont="1" applyFill="1" applyBorder="1" applyAlignment="1">
      <alignment horizontal="centerContinuous" vertical="center"/>
    </xf>
    <xf numFmtId="0" fontId="10" fillId="0" borderId="38" xfId="55" applyNumberFormat="1" applyFont="1" applyFill="1" applyBorder="1" applyAlignment="1" quotePrefix="1">
      <alignment horizontal="left" vertical="center" wrapText="1"/>
      <protection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54" fillId="0" borderId="38" xfId="0" applyNumberFormat="1" applyFont="1" applyFill="1" applyBorder="1" applyAlignment="1">
      <alignment horizontal="center" vertical="center"/>
    </xf>
    <xf numFmtId="9" fontId="4" fillId="0" borderId="38" xfId="58" applyFont="1" applyFill="1" applyBorder="1" applyAlignment="1">
      <alignment horizontal="center" vertical="center"/>
    </xf>
    <xf numFmtId="165" fontId="4" fillId="0" borderId="38" xfId="42" applyNumberFormat="1" applyFont="1" applyFill="1" applyBorder="1" applyAlignment="1" quotePrefix="1">
      <alignment horizontal="center" vertical="center" wrapText="1"/>
    </xf>
    <xf numFmtId="166" fontId="53" fillId="0" borderId="39" xfId="44" applyNumberFormat="1" applyFont="1" applyFill="1" applyBorder="1" applyAlignment="1">
      <alignment horizontal="center" vertical="center"/>
    </xf>
    <xf numFmtId="43" fontId="53" fillId="0" borderId="39" xfId="42" applyFont="1" applyFill="1" applyBorder="1" applyAlignment="1">
      <alignment horizontal="center" vertical="center"/>
    </xf>
    <xf numFmtId="43" fontId="53" fillId="0" borderId="38" xfId="42" applyNumberFormat="1" applyFont="1" applyFill="1" applyBorder="1" applyAlignment="1">
      <alignment horizontal="center" vertical="center"/>
    </xf>
    <xf numFmtId="166" fontId="4" fillId="0" borderId="38" xfId="44" applyNumberFormat="1" applyFont="1" applyFill="1" applyBorder="1" applyAlignment="1">
      <alignment horizontal="center" vertical="center"/>
    </xf>
    <xf numFmtId="166" fontId="53" fillId="0" borderId="14" xfId="44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166" fontId="54" fillId="0" borderId="11" xfId="44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164" fontId="54" fillId="0" borderId="11" xfId="58" applyNumberFormat="1" applyFont="1" applyFill="1" applyBorder="1" applyAlignment="1">
      <alignment horizontal="center" vertical="center"/>
    </xf>
    <xf numFmtId="165" fontId="4" fillId="0" borderId="16" xfId="42" applyNumberFormat="1" applyFont="1" applyFill="1" applyBorder="1" applyAlignment="1" quotePrefix="1">
      <alignment horizontal="center" vertical="center" wrapText="1"/>
    </xf>
    <xf numFmtId="9" fontId="4" fillId="0" borderId="17" xfId="58" applyFont="1" applyFill="1" applyBorder="1" applyAlignment="1">
      <alignment horizontal="center" vertical="center"/>
    </xf>
    <xf numFmtId="43" fontId="53" fillId="0" borderId="30" xfId="42" applyFont="1" applyFill="1" applyBorder="1" applyAlignment="1">
      <alignment vertical="center"/>
    </xf>
    <xf numFmtId="165" fontId="53" fillId="0" borderId="40" xfId="0" applyNumberFormat="1" applyFont="1" applyFill="1" applyBorder="1" applyAlignment="1">
      <alignment horizontal="center" vertical="center"/>
    </xf>
    <xf numFmtId="165" fontId="53" fillId="0" borderId="22" xfId="0" applyNumberFormat="1" applyFont="1" applyFill="1" applyBorder="1" applyAlignment="1">
      <alignment horizontal="center" vertical="center"/>
    </xf>
    <xf numFmtId="166" fontId="53" fillId="0" borderId="41" xfId="44" applyNumberFormat="1" applyFont="1" applyFill="1" applyBorder="1" applyAlignment="1">
      <alignment horizontal="center" vertical="center"/>
    </xf>
    <xf numFmtId="166" fontId="53" fillId="0" borderId="42" xfId="44" applyNumberFormat="1" applyFont="1" applyFill="1" applyBorder="1" applyAlignment="1">
      <alignment horizontal="center" vertical="center"/>
    </xf>
    <xf numFmtId="43" fontId="53" fillId="0" borderId="42" xfId="42" applyFont="1" applyFill="1" applyBorder="1" applyAlignment="1">
      <alignment horizontal="center" vertical="center"/>
    </xf>
    <xf numFmtId="43" fontId="53" fillId="0" borderId="23" xfId="42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66" fontId="53" fillId="0" borderId="38" xfId="44" applyNumberFormat="1" applyFont="1" applyFill="1" applyBorder="1" applyAlignment="1">
      <alignment horizontal="center" vertical="center"/>
    </xf>
    <xf numFmtId="166" fontId="4" fillId="0" borderId="14" xfId="44" applyNumberFormat="1" applyFont="1" applyFill="1" applyBorder="1" applyAlignment="1">
      <alignment horizontal="center" vertical="center"/>
    </xf>
    <xf numFmtId="0" fontId="12" fillId="0" borderId="14" xfId="55" applyFont="1" applyFill="1" applyBorder="1" applyAlignment="1">
      <alignment horizontal="centerContinuous" vertical="center" wrapText="1"/>
      <protection/>
    </xf>
    <xf numFmtId="166" fontId="54" fillId="0" borderId="15" xfId="44" applyNumberFormat="1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64" fontId="54" fillId="0" borderId="15" xfId="58" applyNumberFormat="1" applyFont="1" applyFill="1" applyBorder="1" applyAlignment="1">
      <alignment horizontal="centerContinuous" vertical="center"/>
    </xf>
    <xf numFmtId="165" fontId="53" fillId="0" borderId="15" xfId="0" applyNumberFormat="1" applyFont="1" applyFill="1" applyBorder="1" applyAlignment="1">
      <alignment horizontal="centerContinuous" vertical="center"/>
    </xf>
    <xf numFmtId="166" fontId="53" fillId="0" borderId="15" xfId="44" applyNumberFormat="1" applyFont="1" applyFill="1" applyBorder="1" applyAlignment="1">
      <alignment horizontal="centerContinuous" vertical="center"/>
    </xf>
    <xf numFmtId="165" fontId="4" fillId="0" borderId="15" xfId="42" applyNumberFormat="1" applyFont="1" applyFill="1" applyBorder="1" applyAlignment="1" quotePrefix="1">
      <alignment horizontal="centerContinuous" vertical="center" wrapText="1"/>
    </xf>
    <xf numFmtId="164" fontId="53" fillId="0" borderId="15" xfId="58" applyNumberFormat="1" applyFont="1" applyFill="1" applyBorder="1" applyAlignment="1">
      <alignment horizontal="centerContinuous" vertical="center"/>
    </xf>
    <xf numFmtId="166" fontId="4" fillId="0" borderId="15" xfId="44" applyNumberFormat="1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166" fontId="53" fillId="0" borderId="21" xfId="44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4" fillId="0" borderId="22" xfId="58" applyFont="1" applyFill="1" applyBorder="1" applyAlignment="1">
      <alignment horizontal="center" vertical="center"/>
    </xf>
    <xf numFmtId="165" fontId="4" fillId="0" borderId="22" xfId="42" applyNumberFormat="1" applyFont="1" applyFill="1" applyBorder="1" applyAlignment="1" quotePrefix="1">
      <alignment horizontal="center" vertical="center" wrapText="1"/>
    </xf>
    <xf numFmtId="43" fontId="53" fillId="0" borderId="22" xfId="42" applyNumberFormat="1" applyFont="1" applyFill="1" applyBorder="1" applyAlignment="1">
      <alignment horizontal="center" vertical="center"/>
    </xf>
    <xf numFmtId="166" fontId="4" fillId="0" borderId="22" xfId="44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/>
    </xf>
    <xf numFmtId="0" fontId="17" fillId="0" borderId="0" xfId="0" applyFont="1" applyFill="1" applyAlignment="1" quotePrefix="1">
      <alignment horizontal="left"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19" fillId="0" borderId="0" xfId="55" applyNumberFormat="1" applyFont="1" applyFill="1" applyBorder="1" applyAlignment="1" quotePrefix="1">
      <alignment horizontal="left" vertical="center"/>
      <protection/>
    </xf>
    <xf numFmtId="0" fontId="11" fillId="0" borderId="0" xfId="0" applyFont="1" applyFill="1" applyAlignment="1" quotePrefix="1">
      <alignment horizontal="left" vertical="center"/>
    </xf>
    <xf numFmtId="0" fontId="20" fillId="0" borderId="0" xfId="55" applyNumberFormat="1" applyFont="1" applyFill="1" applyBorder="1" applyAlignment="1" quotePrefix="1">
      <alignment horizontal="left" vertical="center"/>
      <protection/>
    </xf>
    <xf numFmtId="165" fontId="53" fillId="33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85" zoomScaleNormal="85" zoomScaleSheetLayoutView="100" zoomScalePageLayoutView="80" workbookViewId="0" topLeftCell="A1">
      <selection activeCell="A1" sqref="A1"/>
    </sheetView>
  </sheetViews>
  <sheetFormatPr defaultColWidth="9.140625" defaultRowHeight="15"/>
  <cols>
    <col min="1" max="1" width="24.57421875" style="59" customWidth="1"/>
    <col min="2" max="3" width="9.140625" style="59" hidden="1" customWidth="1"/>
    <col min="4" max="4" width="9.140625" style="59" customWidth="1"/>
    <col min="5" max="5" width="12.421875" style="58" customWidth="1"/>
    <col min="6" max="7" width="9.140625" style="58" customWidth="1"/>
    <col min="8" max="9" width="9.140625" style="58" hidden="1" customWidth="1"/>
    <col min="10" max="10" width="12.00390625" style="58" hidden="1" customWidth="1"/>
    <col min="11" max="11" width="12.28125" style="58" customWidth="1"/>
    <col min="12" max="12" width="11.28125" style="58" customWidth="1"/>
    <col min="13" max="13" width="13.7109375" style="58" bestFit="1" customWidth="1"/>
    <col min="14" max="14" width="15.00390625" style="58" bestFit="1" customWidth="1"/>
    <col min="15" max="15" width="15.421875" style="58" customWidth="1"/>
    <col min="16" max="16" width="14.140625" style="58" customWidth="1"/>
    <col min="17" max="17" width="10.8515625" style="58" hidden="1" customWidth="1"/>
    <col min="18" max="18" width="14.28125" style="58" customWidth="1"/>
    <col min="19" max="19" width="15.00390625" style="58" bestFit="1" customWidth="1"/>
    <col min="20" max="20" width="15.00390625" style="58" customWidth="1"/>
    <col min="21" max="21" width="0" style="58" hidden="1" customWidth="1"/>
    <col min="22" max="22" width="11.57421875" style="58" hidden="1" customWidth="1"/>
    <col min="23" max="23" width="15.57421875" style="58" bestFit="1" customWidth="1"/>
    <col min="24" max="24" width="9.140625" style="58" customWidth="1"/>
    <col min="25" max="16384" width="9.140625" style="59" customWidth="1"/>
  </cols>
  <sheetData>
    <row r="1" spans="1:23" ht="30.75" customHeight="1">
      <c r="A1" s="13"/>
      <c r="B1" s="8" t="s">
        <v>0</v>
      </c>
      <c r="C1" s="9"/>
      <c r="D1" s="9"/>
      <c r="E1" s="25"/>
      <c r="F1" s="25"/>
      <c r="G1" s="26"/>
      <c r="H1" s="27"/>
      <c r="I1" s="28"/>
      <c r="J1" s="20" t="s">
        <v>1</v>
      </c>
      <c r="K1" s="12" t="s">
        <v>93</v>
      </c>
      <c r="L1" s="46"/>
      <c r="M1" s="46"/>
      <c r="N1" s="47"/>
      <c r="O1" s="12" t="s">
        <v>94</v>
      </c>
      <c r="P1" s="49"/>
      <c r="Q1" s="49"/>
      <c r="R1" s="49"/>
      <c r="S1" s="46"/>
      <c r="T1" s="50"/>
      <c r="U1" s="51"/>
      <c r="V1" s="51"/>
      <c r="W1" s="57"/>
    </row>
    <row r="2" spans="1:23" ht="11.25" customHeight="1">
      <c r="A2" s="14"/>
      <c r="B2" s="10"/>
      <c r="C2" s="11"/>
      <c r="D2" s="11"/>
      <c r="E2" s="29"/>
      <c r="F2" s="29"/>
      <c r="G2" s="30"/>
      <c r="H2" s="31"/>
      <c r="I2" s="32"/>
      <c r="J2" s="33" t="s">
        <v>2</v>
      </c>
      <c r="K2" s="33"/>
      <c r="L2" s="34"/>
      <c r="M2" s="34"/>
      <c r="N2" s="35"/>
      <c r="O2" s="48" t="s">
        <v>95</v>
      </c>
      <c r="P2" s="52"/>
      <c r="Q2" s="52"/>
      <c r="R2" s="52"/>
      <c r="S2" s="60"/>
      <c r="T2" s="53"/>
      <c r="U2" s="54"/>
      <c r="V2" s="54"/>
      <c r="W2" s="61"/>
    </row>
    <row r="3" spans="1:23" ht="92.25" customHeight="1">
      <c r="A3" s="55" t="s">
        <v>86</v>
      </c>
      <c r="B3" s="40" t="s">
        <v>64</v>
      </c>
      <c r="C3" s="36" t="s">
        <v>3</v>
      </c>
      <c r="D3" s="36" t="s">
        <v>96</v>
      </c>
      <c r="E3" s="36" t="s">
        <v>97</v>
      </c>
      <c r="F3" s="36" t="s">
        <v>98</v>
      </c>
      <c r="G3" s="36" t="s">
        <v>99</v>
      </c>
      <c r="H3" s="37" t="s">
        <v>4</v>
      </c>
      <c r="I3" s="38" t="s">
        <v>5</v>
      </c>
      <c r="J3" s="39" t="s">
        <v>6</v>
      </c>
      <c r="K3" s="40" t="s">
        <v>90</v>
      </c>
      <c r="L3" s="41" t="s">
        <v>66</v>
      </c>
      <c r="M3" s="41" t="s">
        <v>65</v>
      </c>
      <c r="N3" s="40" t="s">
        <v>7</v>
      </c>
      <c r="O3" s="41" t="s">
        <v>68</v>
      </c>
      <c r="P3" s="41" t="s">
        <v>69</v>
      </c>
      <c r="Q3" s="41" t="s">
        <v>8</v>
      </c>
      <c r="R3" s="41" t="s">
        <v>84</v>
      </c>
      <c r="S3" s="40" t="s">
        <v>70</v>
      </c>
      <c r="T3" s="40" t="s">
        <v>71</v>
      </c>
      <c r="U3" s="40" t="s">
        <v>9</v>
      </c>
      <c r="V3" s="36" t="s">
        <v>10</v>
      </c>
      <c r="W3" s="40" t="s">
        <v>85</v>
      </c>
    </row>
    <row r="4" spans="1:23" ht="30" customHeight="1">
      <c r="A4" s="56" t="s">
        <v>87</v>
      </c>
      <c r="B4" s="15"/>
      <c r="C4" s="16"/>
      <c r="D4" s="16"/>
      <c r="E4" s="16"/>
      <c r="F4" s="16"/>
      <c r="G4" s="16"/>
      <c r="H4" s="17"/>
      <c r="I4" s="1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9"/>
    </row>
    <row r="5" spans="1:23" ht="62.25" customHeight="1">
      <c r="A5" s="62" t="s">
        <v>105</v>
      </c>
      <c r="B5" s="3" t="s">
        <v>13</v>
      </c>
      <c r="C5" s="63">
        <v>500</v>
      </c>
      <c r="D5" s="64">
        <v>314</v>
      </c>
      <c r="E5" s="65">
        <v>0.956</v>
      </c>
      <c r="F5" s="21">
        <v>314</v>
      </c>
      <c r="G5" s="22">
        <v>309</v>
      </c>
      <c r="H5" s="4" t="s">
        <v>16</v>
      </c>
      <c r="I5" s="5" t="s">
        <v>17</v>
      </c>
      <c r="J5" s="1">
        <f>1035878-673180</f>
        <v>362698</v>
      </c>
      <c r="K5" s="66">
        <v>2.31</v>
      </c>
      <c r="L5" s="67">
        <v>0.45</v>
      </c>
      <c r="M5" s="1">
        <v>104996</v>
      </c>
      <c r="N5" s="1">
        <v>434848</v>
      </c>
      <c r="O5" s="1">
        <v>-93181</v>
      </c>
      <c r="P5" s="1">
        <v>-86544</v>
      </c>
      <c r="Q5" s="1"/>
      <c r="R5" s="1">
        <v>-85581</v>
      </c>
      <c r="S5" s="1">
        <v>204470</v>
      </c>
      <c r="T5" s="1">
        <v>348304</v>
      </c>
      <c r="U5" s="68"/>
      <c r="V5" s="2" t="s">
        <v>12</v>
      </c>
      <c r="W5" s="69">
        <v>349268</v>
      </c>
    </row>
    <row r="6" spans="1:23" ht="48" customHeight="1">
      <c r="A6" s="62" t="s">
        <v>72</v>
      </c>
      <c r="B6" s="3" t="s">
        <v>15</v>
      </c>
      <c r="C6" s="63">
        <v>432</v>
      </c>
      <c r="D6" s="64">
        <v>305</v>
      </c>
      <c r="E6" s="65">
        <v>0.916</v>
      </c>
      <c r="F6" s="70">
        <v>333</v>
      </c>
      <c r="G6" s="71">
        <v>314</v>
      </c>
      <c r="H6" s="4" t="s">
        <v>18</v>
      </c>
      <c r="I6" s="5" t="s">
        <v>19</v>
      </c>
      <c r="J6" s="1">
        <f>679442-103509</f>
        <v>575933</v>
      </c>
      <c r="K6" s="66">
        <v>1.06</v>
      </c>
      <c r="L6" s="67">
        <v>0.94</v>
      </c>
      <c r="M6" s="1">
        <v>-53461</v>
      </c>
      <c r="N6" s="23">
        <v>536196</v>
      </c>
      <c r="O6" s="1">
        <v>117372</v>
      </c>
      <c r="P6" s="1">
        <v>81067</v>
      </c>
      <c r="Q6" s="1"/>
      <c r="R6" s="72">
        <v>18770</v>
      </c>
      <c r="S6" s="72">
        <v>653568</v>
      </c>
      <c r="T6" s="23">
        <v>617263</v>
      </c>
      <c r="U6" s="24"/>
      <c r="V6" s="2" t="s">
        <v>12</v>
      </c>
      <c r="W6" s="73">
        <v>554966</v>
      </c>
    </row>
    <row r="7" spans="1:23" ht="51" customHeight="1">
      <c r="A7" s="123" t="s">
        <v>101</v>
      </c>
      <c r="B7" s="124" t="s">
        <v>20</v>
      </c>
      <c r="C7" s="125">
        <v>432</v>
      </c>
      <c r="D7" s="126">
        <v>341</v>
      </c>
      <c r="E7" s="127">
        <v>0.943</v>
      </c>
      <c r="F7" s="22">
        <v>380</v>
      </c>
      <c r="G7" s="22">
        <v>374</v>
      </c>
      <c r="H7" s="128" t="s">
        <v>21</v>
      </c>
      <c r="I7" s="129" t="s">
        <v>22</v>
      </c>
      <c r="J7" s="130">
        <f>1401632-609387</f>
        <v>792245</v>
      </c>
      <c r="K7" s="131">
        <v>1.83</v>
      </c>
      <c r="L7" s="132">
        <v>0.94</v>
      </c>
      <c r="M7" s="130">
        <v>87899</v>
      </c>
      <c r="N7" s="133">
        <v>100027</v>
      </c>
      <c r="O7" s="130">
        <v>95979</v>
      </c>
      <c r="P7" s="130">
        <v>122240</v>
      </c>
      <c r="Q7" s="146"/>
      <c r="R7" s="73">
        <v>97273</v>
      </c>
      <c r="S7" s="73">
        <v>218594</v>
      </c>
      <c r="T7" s="133">
        <v>222268</v>
      </c>
      <c r="U7" s="134"/>
      <c r="V7" s="135" t="s">
        <v>12</v>
      </c>
      <c r="W7" s="69">
        <v>197300</v>
      </c>
    </row>
    <row r="8" spans="1:23" ht="44.25" customHeight="1">
      <c r="A8" s="62" t="s">
        <v>112</v>
      </c>
      <c r="B8" s="3" t="s">
        <v>26</v>
      </c>
      <c r="C8" s="63">
        <v>410</v>
      </c>
      <c r="D8" s="64">
        <v>367</v>
      </c>
      <c r="E8" s="65">
        <v>0.958</v>
      </c>
      <c r="F8" s="144">
        <v>389</v>
      </c>
      <c r="G8" s="145">
        <v>398</v>
      </c>
      <c r="H8" s="75" t="s">
        <v>27</v>
      </c>
      <c r="I8" s="76" t="s">
        <v>28</v>
      </c>
      <c r="J8" s="77">
        <f>979293-730759</f>
        <v>248534</v>
      </c>
      <c r="K8" s="78">
        <v>1.57</v>
      </c>
      <c r="L8" s="67">
        <v>0.68</v>
      </c>
      <c r="M8" s="1">
        <v>253384</v>
      </c>
      <c r="N8" s="23">
        <v>401918</v>
      </c>
      <c r="O8" s="1">
        <v>107371</v>
      </c>
      <c r="P8" s="1">
        <v>30198</v>
      </c>
      <c r="Q8" s="1"/>
      <c r="R8" s="130">
        <v>30198</v>
      </c>
      <c r="S8" s="130">
        <v>509292</v>
      </c>
      <c r="T8" s="23">
        <v>432116</v>
      </c>
      <c r="U8" s="79"/>
      <c r="V8" s="2" t="s">
        <v>12</v>
      </c>
      <c r="W8" s="73">
        <v>432116</v>
      </c>
    </row>
    <row r="9" spans="1:23" ht="50.25" customHeight="1">
      <c r="A9" s="62" t="s">
        <v>73</v>
      </c>
      <c r="B9" s="3" t="s">
        <v>11</v>
      </c>
      <c r="C9" s="63">
        <v>500</v>
      </c>
      <c r="D9" s="64">
        <v>400</v>
      </c>
      <c r="E9" s="65">
        <v>0.944</v>
      </c>
      <c r="F9" s="99">
        <v>403</v>
      </c>
      <c r="G9" s="80">
        <v>402</v>
      </c>
      <c r="H9" s="4" t="s">
        <v>29</v>
      </c>
      <c r="I9" s="5" t="s">
        <v>30</v>
      </c>
      <c r="J9" s="81">
        <f>1138295-989434</f>
        <v>148861</v>
      </c>
      <c r="K9" s="82">
        <v>1.24</v>
      </c>
      <c r="L9" s="67">
        <v>0.8</v>
      </c>
      <c r="M9" s="1">
        <v>59575</v>
      </c>
      <c r="N9" s="23">
        <v>208436</v>
      </c>
      <c r="O9" s="1">
        <v>43693</v>
      </c>
      <c r="P9" s="1">
        <v>37845</v>
      </c>
      <c r="Q9" s="1"/>
      <c r="R9" s="1">
        <v>57648</v>
      </c>
      <c r="S9" s="1">
        <v>275708</v>
      </c>
      <c r="T9" s="23">
        <v>246281</v>
      </c>
      <c r="U9" s="79"/>
      <c r="V9" s="2" t="s">
        <v>12</v>
      </c>
      <c r="W9" s="73">
        <v>266084</v>
      </c>
    </row>
    <row r="10" spans="1:23" ht="50.25" customHeight="1">
      <c r="A10" s="62" t="s">
        <v>106</v>
      </c>
      <c r="B10" s="3"/>
      <c r="C10" s="63"/>
      <c r="D10" s="64" t="s">
        <v>104</v>
      </c>
      <c r="E10" s="64" t="s">
        <v>104</v>
      </c>
      <c r="F10" s="22">
        <v>86</v>
      </c>
      <c r="G10" s="80">
        <v>85</v>
      </c>
      <c r="H10" s="4"/>
      <c r="I10" s="5"/>
      <c r="J10" s="81"/>
      <c r="K10" s="64" t="s">
        <v>104</v>
      </c>
      <c r="L10" s="64" t="s">
        <v>104</v>
      </c>
      <c r="M10" s="64" t="s">
        <v>104</v>
      </c>
      <c r="N10" s="64" t="s">
        <v>104</v>
      </c>
      <c r="O10" s="1">
        <v>26580</v>
      </c>
      <c r="P10" s="1">
        <v>31806</v>
      </c>
      <c r="Q10" s="1"/>
      <c r="R10" s="1">
        <v>18245</v>
      </c>
      <c r="S10" s="1">
        <v>26580</v>
      </c>
      <c r="T10" s="23">
        <v>31806</v>
      </c>
      <c r="U10" s="83"/>
      <c r="V10" s="2"/>
      <c r="W10" s="73">
        <v>18245</v>
      </c>
    </row>
    <row r="11" spans="1:23" ht="51.75" customHeight="1">
      <c r="A11" s="62" t="s">
        <v>74</v>
      </c>
      <c r="B11" s="84" t="s">
        <v>26</v>
      </c>
      <c r="C11" s="63">
        <v>560</v>
      </c>
      <c r="D11" s="64">
        <v>588</v>
      </c>
      <c r="E11" s="65">
        <v>0.94</v>
      </c>
      <c r="F11" s="144">
        <v>585</v>
      </c>
      <c r="G11" s="80">
        <v>579</v>
      </c>
      <c r="H11" s="4" t="s">
        <v>31</v>
      </c>
      <c r="I11" s="5" t="s">
        <v>32</v>
      </c>
      <c r="J11" s="81">
        <f>1578680-1195159</f>
        <v>383521</v>
      </c>
      <c r="K11" s="82">
        <v>1.85</v>
      </c>
      <c r="L11" s="67">
        <v>0.52</v>
      </c>
      <c r="M11" s="1">
        <v>251785</v>
      </c>
      <c r="N11" s="23">
        <v>992735</v>
      </c>
      <c r="O11" s="1">
        <v>78264</v>
      </c>
      <c r="P11" s="1">
        <v>52857</v>
      </c>
      <c r="Q11" s="1"/>
      <c r="R11" s="1">
        <v>105973</v>
      </c>
      <c r="S11" s="1">
        <v>933853</v>
      </c>
      <c r="T11" s="23">
        <v>1045592</v>
      </c>
      <c r="U11" s="24"/>
      <c r="V11" s="2" t="s">
        <v>12</v>
      </c>
      <c r="W11" s="73">
        <v>1098708</v>
      </c>
    </row>
    <row r="12" spans="1:23" ht="61.5" customHeight="1">
      <c r="A12" s="62" t="s">
        <v>75</v>
      </c>
      <c r="B12" s="84" t="s">
        <v>26</v>
      </c>
      <c r="C12" s="63">
        <v>560</v>
      </c>
      <c r="D12" s="64">
        <v>508</v>
      </c>
      <c r="E12" s="65">
        <v>0.94</v>
      </c>
      <c r="F12" s="21">
        <v>542</v>
      </c>
      <c r="G12" s="22">
        <v>534</v>
      </c>
      <c r="H12" s="4" t="s">
        <v>33</v>
      </c>
      <c r="I12" s="5" t="s">
        <v>34</v>
      </c>
      <c r="J12" s="73">
        <f>1006958-657847</f>
        <v>349111</v>
      </c>
      <c r="K12" s="85">
        <v>1.65</v>
      </c>
      <c r="L12" s="67">
        <v>0.6</v>
      </c>
      <c r="M12" s="1">
        <v>129703</v>
      </c>
      <c r="N12" s="23">
        <v>518012</v>
      </c>
      <c r="O12" s="1">
        <v>84526</v>
      </c>
      <c r="P12" s="1">
        <v>68886</v>
      </c>
      <c r="Q12" s="1"/>
      <c r="R12" s="1">
        <v>92697</v>
      </c>
      <c r="S12" s="1">
        <v>578730</v>
      </c>
      <c r="T12" s="23">
        <v>586898</v>
      </c>
      <c r="U12" s="24"/>
      <c r="V12" s="2" t="s">
        <v>12</v>
      </c>
      <c r="W12" s="73">
        <v>610709</v>
      </c>
    </row>
    <row r="13" spans="1:23" ht="55.5" customHeight="1">
      <c r="A13" s="62" t="s">
        <v>76</v>
      </c>
      <c r="B13" s="84" t="s">
        <v>23</v>
      </c>
      <c r="C13" s="63">
        <v>420</v>
      </c>
      <c r="D13" s="64">
        <v>323</v>
      </c>
      <c r="E13" s="65">
        <v>0.96</v>
      </c>
      <c r="F13" s="21">
        <v>318</v>
      </c>
      <c r="G13" s="22">
        <v>317</v>
      </c>
      <c r="H13" s="4" t="s">
        <v>14</v>
      </c>
      <c r="I13" s="5" t="s">
        <v>35</v>
      </c>
      <c r="J13" s="73">
        <f>1705138-1013905</f>
        <v>691233</v>
      </c>
      <c r="K13" s="85">
        <v>1.68</v>
      </c>
      <c r="L13" s="67">
        <v>0.59</v>
      </c>
      <c r="M13" s="1">
        <v>103522</v>
      </c>
      <c r="N13" s="23">
        <v>452633</v>
      </c>
      <c r="O13" s="1">
        <v>23473</v>
      </c>
      <c r="P13" s="1">
        <v>11108</v>
      </c>
      <c r="Q13" s="1"/>
      <c r="R13" s="1">
        <v>42032</v>
      </c>
      <c r="S13" s="1">
        <v>471322</v>
      </c>
      <c r="T13" s="23">
        <v>463741</v>
      </c>
      <c r="U13" s="24"/>
      <c r="V13" s="2" t="s">
        <v>12</v>
      </c>
      <c r="W13" s="73">
        <v>494664</v>
      </c>
    </row>
    <row r="14" spans="1:23" ht="52.5" customHeight="1">
      <c r="A14" s="62" t="s">
        <v>77</v>
      </c>
      <c r="B14" s="84" t="s">
        <v>23</v>
      </c>
      <c r="C14" s="63">
        <v>420</v>
      </c>
      <c r="D14" s="64">
        <v>331</v>
      </c>
      <c r="E14" s="65">
        <v>0.95</v>
      </c>
      <c r="F14" s="21">
        <v>321</v>
      </c>
      <c r="G14" s="22">
        <v>320</v>
      </c>
      <c r="H14" s="4" t="s">
        <v>36</v>
      </c>
      <c r="I14" s="5" t="s">
        <v>37</v>
      </c>
      <c r="J14" s="73">
        <f>892986-509228</f>
        <v>383758</v>
      </c>
      <c r="K14" s="85">
        <v>2.02</v>
      </c>
      <c r="L14" s="67">
        <v>0.49</v>
      </c>
      <c r="M14" s="1">
        <v>149692</v>
      </c>
      <c r="N14" s="23">
        <v>559903</v>
      </c>
      <c r="O14" s="1">
        <v>22283</v>
      </c>
      <c r="P14" s="1">
        <v>22668</v>
      </c>
      <c r="Q14" s="1"/>
      <c r="R14" s="1">
        <v>36319</v>
      </c>
      <c r="S14" s="1">
        <v>559976</v>
      </c>
      <c r="T14" s="23">
        <v>582571</v>
      </c>
      <c r="U14" s="24"/>
      <c r="V14" s="2" t="s">
        <v>12</v>
      </c>
      <c r="W14" s="73">
        <v>596222</v>
      </c>
    </row>
    <row r="15" spans="1:23" ht="40.5" customHeight="1">
      <c r="A15" s="62" t="s">
        <v>81</v>
      </c>
      <c r="B15" s="84" t="s">
        <v>15</v>
      </c>
      <c r="C15" s="63">
        <v>414</v>
      </c>
      <c r="D15" s="64">
        <v>368</v>
      </c>
      <c r="E15" s="65">
        <v>0.96</v>
      </c>
      <c r="F15" s="21">
        <v>390</v>
      </c>
      <c r="G15" s="22">
        <v>386</v>
      </c>
      <c r="H15" s="4" t="s">
        <v>38</v>
      </c>
      <c r="I15" s="5" t="s">
        <v>39</v>
      </c>
      <c r="J15" s="1">
        <f>377979-726642</f>
        <v>-348663</v>
      </c>
      <c r="K15" s="66">
        <v>1.08</v>
      </c>
      <c r="L15" s="67">
        <v>0.93</v>
      </c>
      <c r="M15" s="1">
        <v>704151</v>
      </c>
      <c r="N15" s="23">
        <v>386687</v>
      </c>
      <c r="O15" s="1">
        <v>60559</v>
      </c>
      <c r="P15" s="1">
        <v>60644</v>
      </c>
      <c r="Q15" s="1"/>
      <c r="R15" s="1">
        <v>7328</v>
      </c>
      <c r="S15" s="1">
        <v>447248</v>
      </c>
      <c r="T15" s="23">
        <v>447332</v>
      </c>
      <c r="U15" s="24"/>
      <c r="V15" s="2" t="s">
        <v>25</v>
      </c>
      <c r="W15" s="73">
        <v>394016</v>
      </c>
    </row>
    <row r="16" spans="1:23" ht="46.5" customHeight="1">
      <c r="A16" s="94" t="s">
        <v>78</v>
      </c>
      <c r="B16" s="95" t="s">
        <v>13</v>
      </c>
      <c r="C16" s="96">
        <v>340</v>
      </c>
      <c r="D16" s="97">
        <v>355</v>
      </c>
      <c r="E16" s="98">
        <v>0.945</v>
      </c>
      <c r="F16" s="99">
        <v>362</v>
      </c>
      <c r="G16" s="74">
        <v>360</v>
      </c>
      <c r="H16" s="75" t="s">
        <v>40</v>
      </c>
      <c r="I16" s="76" t="s">
        <v>41</v>
      </c>
      <c r="J16" s="106">
        <f>1675646-674736</f>
        <v>1000910</v>
      </c>
      <c r="K16" s="149">
        <v>4.86</v>
      </c>
      <c r="L16" s="88">
        <v>0.22</v>
      </c>
      <c r="M16" s="77">
        <v>169732</v>
      </c>
      <c r="N16" s="89">
        <v>1961015</v>
      </c>
      <c r="O16" s="77">
        <v>39908</v>
      </c>
      <c r="P16" s="77">
        <v>351257</v>
      </c>
      <c r="Q16" s="77"/>
      <c r="R16" s="77">
        <v>42484</v>
      </c>
      <c r="S16" s="77">
        <v>1794423</v>
      </c>
      <c r="T16" s="89">
        <v>2312272</v>
      </c>
      <c r="U16" s="104"/>
      <c r="V16" s="105" t="s">
        <v>12</v>
      </c>
      <c r="W16" s="106">
        <v>2003499</v>
      </c>
    </row>
    <row r="17" spans="1:23" ht="64.5" customHeight="1">
      <c r="A17" s="62" t="s">
        <v>100</v>
      </c>
      <c r="B17" s="84" t="s">
        <v>26</v>
      </c>
      <c r="C17" s="63">
        <v>540</v>
      </c>
      <c r="D17" s="63">
        <v>313</v>
      </c>
      <c r="E17" s="65">
        <v>0.947</v>
      </c>
      <c r="F17" s="22">
        <v>423</v>
      </c>
      <c r="G17" s="22">
        <v>423</v>
      </c>
      <c r="H17" s="4" t="s">
        <v>42</v>
      </c>
      <c r="I17" s="5" t="s">
        <v>43</v>
      </c>
      <c r="J17" s="73">
        <f>983371-715007</f>
        <v>268364</v>
      </c>
      <c r="K17" s="85">
        <v>2.09</v>
      </c>
      <c r="L17" s="67">
        <v>0.48</v>
      </c>
      <c r="M17" s="73">
        <v>863427</v>
      </c>
      <c r="N17" s="23">
        <v>1131116</v>
      </c>
      <c r="O17" s="73">
        <v>252271</v>
      </c>
      <c r="P17" s="73">
        <v>394964</v>
      </c>
      <c r="Q17" s="73"/>
      <c r="R17" s="73">
        <v>294813</v>
      </c>
      <c r="S17" s="73">
        <v>252271</v>
      </c>
      <c r="T17" s="23">
        <v>394964</v>
      </c>
      <c r="U17" s="23"/>
      <c r="V17" s="2" t="s">
        <v>12</v>
      </c>
      <c r="W17" s="73">
        <v>294813</v>
      </c>
    </row>
    <row r="18" spans="1:23" ht="47.25" customHeight="1">
      <c r="A18" s="86" t="s">
        <v>82</v>
      </c>
      <c r="B18" s="84" t="s">
        <v>15</v>
      </c>
      <c r="C18" s="63">
        <v>540</v>
      </c>
      <c r="D18" s="63">
        <v>99</v>
      </c>
      <c r="E18" s="65">
        <v>0.966</v>
      </c>
      <c r="F18" s="22">
        <v>150</v>
      </c>
      <c r="G18" s="22">
        <v>150</v>
      </c>
      <c r="H18" s="4" t="s">
        <v>24</v>
      </c>
      <c r="I18" s="87" t="s">
        <v>44</v>
      </c>
      <c r="J18" s="73">
        <f>401761-9170</f>
        <v>392591</v>
      </c>
      <c r="K18" s="85">
        <v>30.5</v>
      </c>
      <c r="L18" s="67">
        <v>0.03</v>
      </c>
      <c r="M18" s="73">
        <v>162294</v>
      </c>
      <c r="N18" s="73">
        <v>554885</v>
      </c>
      <c r="O18" s="73">
        <v>-73568</v>
      </c>
      <c r="P18" s="73">
        <v>-73568</v>
      </c>
      <c r="Q18" s="73"/>
      <c r="R18" s="73">
        <v>66510</v>
      </c>
      <c r="S18" s="73">
        <v>132851</v>
      </c>
      <c r="T18" s="73">
        <v>462996</v>
      </c>
      <c r="U18" s="23"/>
      <c r="V18" s="2" t="s">
        <v>12</v>
      </c>
      <c r="W18" s="73">
        <v>462996</v>
      </c>
    </row>
    <row r="19" spans="1:23" ht="51" customHeight="1">
      <c r="A19" s="123" t="s">
        <v>79</v>
      </c>
      <c r="B19" s="150" t="s">
        <v>13</v>
      </c>
      <c r="C19" s="125">
        <v>600</v>
      </c>
      <c r="D19" s="126">
        <v>554</v>
      </c>
      <c r="E19" s="127">
        <v>0.967</v>
      </c>
      <c r="F19" s="144">
        <v>639</v>
      </c>
      <c r="G19" s="145">
        <v>640</v>
      </c>
      <c r="H19" s="166" t="s">
        <v>45</v>
      </c>
      <c r="I19" s="167" t="s">
        <v>46</v>
      </c>
      <c r="J19" s="147">
        <f>1702452-72956</f>
        <v>1629496</v>
      </c>
      <c r="K19" s="148">
        <v>1.37</v>
      </c>
      <c r="L19" s="168">
        <v>0.6</v>
      </c>
      <c r="M19" s="147">
        <v>123067</v>
      </c>
      <c r="N19" s="169">
        <v>2092070</v>
      </c>
      <c r="O19" s="130">
        <v>229861</v>
      </c>
      <c r="P19" s="130">
        <v>171269</v>
      </c>
      <c r="Q19" s="130"/>
      <c r="R19" s="130">
        <v>137785</v>
      </c>
      <c r="S19" s="130">
        <v>2451175</v>
      </c>
      <c r="T19" s="133">
        <v>2263339</v>
      </c>
      <c r="U19" s="152"/>
      <c r="V19" s="135" t="s">
        <v>12</v>
      </c>
      <c r="W19" s="151">
        <v>2229855</v>
      </c>
    </row>
    <row r="20" spans="1:23" ht="60" customHeight="1">
      <c r="A20" s="62" t="s">
        <v>110</v>
      </c>
      <c r="B20" s="84" t="s">
        <v>13</v>
      </c>
      <c r="C20" s="63">
        <v>880</v>
      </c>
      <c r="D20" s="64">
        <v>138</v>
      </c>
      <c r="E20" s="65">
        <v>0.949</v>
      </c>
      <c r="F20" s="21">
        <v>168</v>
      </c>
      <c r="G20" s="22">
        <v>168</v>
      </c>
      <c r="H20" s="142" t="s">
        <v>47</v>
      </c>
      <c r="I20" s="5" t="s">
        <v>48</v>
      </c>
      <c r="J20" s="81">
        <f>384722-651998</f>
        <v>-267276</v>
      </c>
      <c r="K20" s="143">
        <v>1.33</v>
      </c>
      <c r="L20" s="67">
        <v>0.87</v>
      </c>
      <c r="M20" s="1">
        <v>319805</v>
      </c>
      <c r="N20" s="23">
        <v>81649</v>
      </c>
      <c r="O20" s="1">
        <v>145270</v>
      </c>
      <c r="P20" s="1">
        <v>26047</v>
      </c>
      <c r="Q20" s="1"/>
      <c r="R20" s="1">
        <v>37462</v>
      </c>
      <c r="S20" s="1">
        <v>221774</v>
      </c>
      <c r="T20" s="23">
        <v>107696</v>
      </c>
      <c r="U20" s="24"/>
      <c r="V20" s="2" t="s">
        <v>25</v>
      </c>
      <c r="W20" s="73">
        <v>119111</v>
      </c>
    </row>
    <row r="21" spans="1:23" ht="46.5" customHeight="1">
      <c r="A21" s="62" t="s">
        <v>83</v>
      </c>
      <c r="B21" s="84" t="s">
        <v>20</v>
      </c>
      <c r="C21" s="63">
        <v>350</v>
      </c>
      <c r="D21" s="64">
        <v>350</v>
      </c>
      <c r="E21" s="65">
        <v>1</v>
      </c>
      <c r="F21" s="21">
        <v>376</v>
      </c>
      <c r="G21" s="90">
        <v>376</v>
      </c>
      <c r="H21" s="4" t="s">
        <v>49</v>
      </c>
      <c r="I21" s="5" t="s">
        <v>50</v>
      </c>
      <c r="J21" s="91">
        <f>1103760-207076</f>
        <v>896684</v>
      </c>
      <c r="K21" s="92">
        <v>6.54</v>
      </c>
      <c r="L21" s="67">
        <v>0.15</v>
      </c>
      <c r="M21" s="91">
        <v>484340</v>
      </c>
      <c r="N21" s="23">
        <v>2138590</v>
      </c>
      <c r="O21" s="93">
        <v>153852</v>
      </c>
      <c r="P21" s="1">
        <v>-254748</v>
      </c>
      <c r="Q21" s="1"/>
      <c r="R21" s="1">
        <v>-142527</v>
      </c>
      <c r="S21" s="1">
        <v>2054344</v>
      </c>
      <c r="T21" s="23">
        <v>1883842</v>
      </c>
      <c r="U21" s="24"/>
      <c r="V21" s="2" t="s">
        <v>12</v>
      </c>
      <c r="W21" s="69">
        <v>2125721</v>
      </c>
    </row>
    <row r="22" spans="1:23" ht="61.5" customHeight="1">
      <c r="A22" s="62" t="s">
        <v>107</v>
      </c>
      <c r="B22" s="84" t="s">
        <v>51</v>
      </c>
      <c r="C22" s="63">
        <v>190</v>
      </c>
      <c r="D22" s="64">
        <v>160</v>
      </c>
      <c r="E22" s="65">
        <v>0.962</v>
      </c>
      <c r="F22" s="21">
        <v>153</v>
      </c>
      <c r="G22" s="22">
        <v>153</v>
      </c>
      <c r="H22" s="4" t="s">
        <v>52</v>
      </c>
      <c r="I22" s="5" t="s">
        <v>53</v>
      </c>
      <c r="J22" s="1">
        <f>274066-164311</f>
        <v>109755</v>
      </c>
      <c r="K22" s="66">
        <v>1.43</v>
      </c>
      <c r="L22" s="67">
        <v>0.48</v>
      </c>
      <c r="M22" s="1">
        <v>24556</v>
      </c>
      <c r="N22" s="23">
        <v>380704</v>
      </c>
      <c r="O22" s="93">
        <v>85929</v>
      </c>
      <c r="P22" s="1">
        <v>158701</v>
      </c>
      <c r="Q22" s="1"/>
      <c r="R22" s="1">
        <v>98785</v>
      </c>
      <c r="S22" s="1">
        <v>522423</v>
      </c>
      <c r="T22" s="23">
        <v>577602</v>
      </c>
      <c r="U22" s="24"/>
      <c r="V22" s="2" t="s">
        <v>12</v>
      </c>
      <c r="W22" s="73">
        <v>517686</v>
      </c>
    </row>
    <row r="23" spans="1:23" ht="51.75" customHeight="1">
      <c r="A23" s="94" t="s">
        <v>80</v>
      </c>
      <c r="B23" s="95" t="s">
        <v>26</v>
      </c>
      <c r="C23" s="96">
        <v>430</v>
      </c>
      <c r="D23" s="97">
        <v>392</v>
      </c>
      <c r="E23" s="98">
        <v>0.935</v>
      </c>
      <c r="F23" s="99">
        <v>554</v>
      </c>
      <c r="G23" s="181">
        <v>566</v>
      </c>
      <c r="H23" s="4" t="s">
        <v>56</v>
      </c>
      <c r="I23" s="5" t="s">
        <v>57</v>
      </c>
      <c r="J23" s="100">
        <f>1770832-1867453</f>
        <v>-96621</v>
      </c>
      <c r="K23" s="101">
        <v>4.94</v>
      </c>
      <c r="L23" s="67">
        <v>0.09</v>
      </c>
      <c r="M23" s="100">
        <v>203466</v>
      </c>
      <c r="N23" s="102">
        <v>3580642</v>
      </c>
      <c r="O23" s="72">
        <v>176140</v>
      </c>
      <c r="P23" s="77">
        <v>519715</v>
      </c>
      <c r="Q23" s="77"/>
      <c r="R23" s="77">
        <v>434954</v>
      </c>
      <c r="S23" s="77">
        <v>3688136</v>
      </c>
      <c r="T23" s="103">
        <v>4100357</v>
      </c>
      <c r="U23" s="104"/>
      <c r="V23" s="105" t="s">
        <v>12</v>
      </c>
      <c r="W23" s="106">
        <v>4015596</v>
      </c>
    </row>
    <row r="24" spans="1:23" ht="48.75" customHeight="1">
      <c r="A24" s="86" t="s">
        <v>108</v>
      </c>
      <c r="B24" s="84" t="s">
        <v>20</v>
      </c>
      <c r="C24" s="63">
        <v>540</v>
      </c>
      <c r="D24" s="64">
        <v>639</v>
      </c>
      <c r="E24" s="65">
        <v>0.94</v>
      </c>
      <c r="F24" s="107">
        <v>703</v>
      </c>
      <c r="G24" s="22">
        <v>703</v>
      </c>
      <c r="H24" s="4" t="s">
        <v>59</v>
      </c>
      <c r="I24" s="5" t="s">
        <v>60</v>
      </c>
      <c r="J24" s="108">
        <f>4247468-2248951</f>
        <v>1998517</v>
      </c>
      <c r="K24" s="85">
        <v>2.15</v>
      </c>
      <c r="L24" s="67">
        <v>0.19</v>
      </c>
      <c r="M24" s="81">
        <v>-346310</v>
      </c>
      <c r="N24" s="23">
        <v>3782397</v>
      </c>
      <c r="O24" s="109">
        <v>3304735</v>
      </c>
      <c r="P24" s="81">
        <v>761229</v>
      </c>
      <c r="Q24" s="81"/>
      <c r="R24" s="81">
        <v>761228</v>
      </c>
      <c r="S24" s="81">
        <v>8064418</v>
      </c>
      <c r="T24" s="23">
        <v>5238794</v>
      </c>
      <c r="U24" s="24"/>
      <c r="V24" s="2" t="s">
        <v>12</v>
      </c>
      <c r="W24" s="73">
        <v>10338793</v>
      </c>
    </row>
    <row r="25" spans="1:23" ht="28.5" customHeight="1">
      <c r="A25" s="110" t="s">
        <v>88</v>
      </c>
      <c r="B25" s="111"/>
      <c r="C25" s="112"/>
      <c r="D25" s="112"/>
      <c r="E25" s="113"/>
      <c r="F25" s="114"/>
      <c r="G25" s="114"/>
      <c r="H25" s="115"/>
      <c r="I25" s="116"/>
      <c r="J25" s="117"/>
      <c r="K25" s="118"/>
      <c r="L25" s="119"/>
      <c r="M25" s="117"/>
      <c r="N25" s="120"/>
      <c r="O25" s="117"/>
      <c r="P25" s="117"/>
      <c r="Q25" s="117"/>
      <c r="R25" s="117"/>
      <c r="S25" s="117"/>
      <c r="T25" s="120"/>
      <c r="U25" s="120"/>
      <c r="V25" s="121"/>
      <c r="W25" s="122"/>
    </row>
    <row r="26" spans="1:23" ht="47.25" customHeight="1">
      <c r="A26" s="62" t="s">
        <v>91</v>
      </c>
      <c r="B26" s="84" t="s">
        <v>26</v>
      </c>
      <c r="C26" s="63">
        <v>550</v>
      </c>
      <c r="D26" s="63">
        <v>129</v>
      </c>
      <c r="E26" s="65">
        <v>0.86</v>
      </c>
      <c r="F26" s="22">
        <v>104</v>
      </c>
      <c r="G26" s="22">
        <v>100</v>
      </c>
      <c r="H26" s="4" t="s">
        <v>54</v>
      </c>
      <c r="I26" s="5" t="s">
        <v>55</v>
      </c>
      <c r="J26" s="73">
        <f>1078645-1078645</f>
        <v>0</v>
      </c>
      <c r="K26" s="85">
        <v>1</v>
      </c>
      <c r="L26" s="67">
        <v>1</v>
      </c>
      <c r="M26" s="73">
        <v>0</v>
      </c>
      <c r="N26" s="23">
        <v>0</v>
      </c>
      <c r="O26" s="73">
        <v>0</v>
      </c>
      <c r="P26" s="73">
        <v>0</v>
      </c>
      <c r="Q26" s="73"/>
      <c r="R26" s="73">
        <v>0</v>
      </c>
      <c r="S26" s="73">
        <v>0</v>
      </c>
      <c r="T26" s="23">
        <v>0</v>
      </c>
      <c r="U26" s="23"/>
      <c r="V26" s="2" t="s">
        <v>25</v>
      </c>
      <c r="W26" s="73">
        <v>0</v>
      </c>
    </row>
    <row r="27" spans="1:24" s="165" customFormat="1" ht="60.75" customHeight="1">
      <c r="A27" s="62" t="s">
        <v>109</v>
      </c>
      <c r="B27" s="84" t="s">
        <v>61</v>
      </c>
      <c r="C27" s="63">
        <v>550</v>
      </c>
      <c r="D27" s="63">
        <v>526</v>
      </c>
      <c r="E27" s="65">
        <v>0.973</v>
      </c>
      <c r="F27" s="22">
        <v>701</v>
      </c>
      <c r="G27" s="22">
        <v>698</v>
      </c>
      <c r="H27" s="4" t="s">
        <v>62</v>
      </c>
      <c r="I27" s="5" t="s">
        <v>63</v>
      </c>
      <c r="J27" s="73">
        <f>427077-439467</f>
        <v>-12390</v>
      </c>
      <c r="K27" s="85">
        <v>0.43</v>
      </c>
      <c r="L27" s="67">
        <v>1.17</v>
      </c>
      <c r="M27" s="73">
        <v>-215350</v>
      </c>
      <c r="N27" s="23">
        <v>-1523383</v>
      </c>
      <c r="O27" s="73">
        <v>-238365</v>
      </c>
      <c r="P27" s="73">
        <v>214</v>
      </c>
      <c r="Q27" s="73"/>
      <c r="R27" s="73">
        <v>1501</v>
      </c>
      <c r="S27" s="73">
        <v>624207</v>
      </c>
      <c r="T27" s="23">
        <v>991502</v>
      </c>
      <c r="U27" s="23"/>
      <c r="V27" s="2" t="s">
        <v>12</v>
      </c>
      <c r="W27" s="73">
        <v>992789</v>
      </c>
      <c r="X27" s="164"/>
    </row>
    <row r="28" spans="1:23" ht="30" customHeight="1">
      <c r="A28" s="153" t="s">
        <v>89</v>
      </c>
      <c r="B28" s="154"/>
      <c r="C28" s="155"/>
      <c r="D28" s="155"/>
      <c r="E28" s="156"/>
      <c r="F28" s="157"/>
      <c r="G28" s="157"/>
      <c r="H28" s="158"/>
      <c r="I28" s="159"/>
      <c r="J28" s="158"/>
      <c r="K28" s="160"/>
      <c r="L28" s="160"/>
      <c r="M28" s="158"/>
      <c r="N28" s="161"/>
      <c r="O28" s="158"/>
      <c r="P28" s="158"/>
      <c r="Q28" s="158"/>
      <c r="R28" s="158"/>
      <c r="S28" s="158"/>
      <c r="T28" s="161"/>
      <c r="U28" s="161"/>
      <c r="V28" s="162"/>
      <c r="W28" s="163"/>
    </row>
    <row r="29" spans="1:23" ht="46.5" customHeight="1">
      <c r="A29" s="136" t="s">
        <v>103</v>
      </c>
      <c r="B29" s="137" t="s">
        <v>58</v>
      </c>
      <c r="C29" s="138"/>
      <c r="D29" s="139">
        <v>84</v>
      </c>
      <c r="E29" s="140">
        <v>0.943</v>
      </c>
      <c r="F29" s="21">
        <v>185</v>
      </c>
      <c r="G29" s="80">
        <v>185</v>
      </c>
      <c r="H29" s="108"/>
      <c r="I29" s="141"/>
      <c r="J29" s="108" t="s">
        <v>58</v>
      </c>
      <c r="K29" s="85">
        <v>1.91</v>
      </c>
      <c r="L29" s="67">
        <v>1.14</v>
      </c>
      <c r="M29" s="1">
        <v>-194158</v>
      </c>
      <c r="N29" s="1">
        <v>-194158</v>
      </c>
      <c r="O29" s="93">
        <v>185866</v>
      </c>
      <c r="P29" s="1">
        <v>-195400</v>
      </c>
      <c r="Q29" s="1"/>
      <c r="R29" s="1">
        <v>-334258</v>
      </c>
      <c r="S29" s="1">
        <v>116535</v>
      </c>
      <c r="T29" s="23">
        <v>-389558</v>
      </c>
      <c r="U29" s="24"/>
      <c r="V29" s="2" t="s">
        <v>12</v>
      </c>
      <c r="W29" s="73">
        <v>-528416</v>
      </c>
    </row>
    <row r="30" spans="1:22" ht="15">
      <c r="A30" s="178" t="s">
        <v>102</v>
      </c>
      <c r="B30" s="170"/>
      <c r="C30" s="171"/>
      <c r="D30" s="171"/>
      <c r="E30" s="172"/>
      <c r="F30" s="172"/>
      <c r="G30" s="45"/>
      <c r="H30" s="6"/>
      <c r="I30" s="7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5">
      <c r="A31" s="178" t="s">
        <v>67</v>
      </c>
      <c r="B31" s="170"/>
      <c r="C31" s="171"/>
      <c r="D31" s="171"/>
      <c r="E31" s="172"/>
      <c r="F31" s="172"/>
      <c r="G31" s="45"/>
      <c r="H31" s="6"/>
      <c r="I31" s="7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5">
      <c r="A32" s="180" t="s">
        <v>111</v>
      </c>
      <c r="B32" s="173"/>
      <c r="C32" s="174"/>
      <c r="D32" s="174"/>
      <c r="E32" s="172"/>
      <c r="F32" s="172"/>
      <c r="G32" s="45"/>
      <c r="H32" s="42"/>
      <c r="I32" s="43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5">
      <c r="A33" s="179" t="s">
        <v>92</v>
      </c>
      <c r="B33" s="173"/>
      <c r="C33" s="174"/>
      <c r="D33" s="174"/>
      <c r="E33" s="172"/>
      <c r="F33" s="172"/>
      <c r="G33" s="45"/>
      <c r="H33" s="42"/>
      <c r="I33" s="43"/>
      <c r="J33" s="44"/>
      <c r="K33" s="44"/>
      <c r="L33" s="44"/>
      <c r="M33" s="44"/>
      <c r="N33" s="44"/>
      <c r="O33" s="45"/>
      <c r="P33" s="45"/>
      <c r="Q33" s="45"/>
      <c r="R33" s="45"/>
      <c r="S33" s="45"/>
      <c r="T33" s="45"/>
      <c r="U33" s="45"/>
      <c r="V33" s="45"/>
    </row>
    <row r="34" spans="1:22" ht="15">
      <c r="A34" s="175"/>
      <c r="B34" s="173"/>
      <c r="C34" s="174"/>
      <c r="D34" s="174"/>
      <c r="E34" s="172"/>
      <c r="F34" s="172"/>
      <c r="G34" s="45"/>
      <c r="H34" s="42"/>
      <c r="I34" s="43"/>
      <c r="J34" s="44"/>
      <c r="K34" s="44"/>
      <c r="L34" s="44"/>
      <c r="M34" s="44"/>
      <c r="N34" s="44"/>
      <c r="O34" s="45"/>
      <c r="P34" s="45"/>
      <c r="Q34" s="45"/>
      <c r="R34" s="45"/>
      <c r="S34" s="45"/>
      <c r="T34" s="45"/>
      <c r="U34" s="45"/>
      <c r="V34" s="45"/>
    </row>
    <row r="35" spans="1:6" ht="14.25">
      <c r="A35" s="182" t="s">
        <v>113</v>
      </c>
      <c r="B35" s="176"/>
      <c r="C35" s="176"/>
      <c r="D35" s="176"/>
      <c r="E35" s="177"/>
      <c r="F35" s="177"/>
    </row>
    <row r="36" spans="1:6" ht="14.25">
      <c r="A36" s="182" t="s">
        <v>114</v>
      </c>
      <c r="B36" s="176"/>
      <c r="C36" s="176"/>
      <c r="D36" s="176"/>
      <c r="E36" s="177"/>
      <c r="F36" s="177"/>
    </row>
    <row r="37" ht="14.25">
      <c r="A37" s="183">
        <v>41806</v>
      </c>
    </row>
  </sheetData>
  <sheetProtection/>
  <printOptions horizontalCentered="1" verticalCentered="1"/>
  <pageMargins left="0.25" right="0.25" top="0.75" bottom="0.75" header="0.3" footer="0.3"/>
  <pageSetup fitToHeight="0" horizontalDpi="600" verticalDpi="600" orientation="landscape" pageOrder="overThenDown" scale="59" r:id="rId3"/>
  <headerFooter>
    <oddHeader>&amp;L
&amp;C&amp;"Arial,Regular"&amp;9State Board of Education-Authorized Charter Schools Financial Highlights&amp;R&amp;"Arial,Regular"&amp;9memo-dsib-csd-apr14item01
Attachment 2
Page &amp;P of &amp;N</oddHeader>
    <oddFooter>&amp;R&amp;"Arial,Regular"&amp;8&amp;D&amp;T</oddFooter>
  </headerFooter>
  <rowBreaks count="1" manualBreakCount="1">
    <brk id="1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2014 Memorandum CSD Item 01 Attachment 2 - Information Memorandum (CA State Board of Education)</dc:title>
  <dc:subject>State Board of Education-Authorized Charter Schools Financial Highlights.</dc:subject>
  <dc:creator/>
  <cp:keywords/>
  <dc:description/>
  <cp:lastModifiedBy>Santa Claus</cp:lastModifiedBy>
  <cp:lastPrinted>2014-06-16T20:22:25Z</cp:lastPrinted>
  <dcterms:created xsi:type="dcterms:W3CDTF">2013-02-19T23:53:08Z</dcterms:created>
  <dcterms:modified xsi:type="dcterms:W3CDTF">2014-06-16T20:36:08Z</dcterms:modified>
  <cp:category/>
  <cp:version/>
  <cp:contentType/>
  <cp:contentStatus/>
</cp:coreProperties>
</file>