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codeName="ThisWorkbook"/>
  <xr:revisionPtr revIDLastSave="0" documentId="13_ncr:1_{A060E84A-0A37-48B5-B9B2-FE048DBBC12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FSP July 2024" sheetId="1" r:id="rId1"/>
    <sheet name="SSO July 2024" sheetId="3" r:id="rId2"/>
    <sheet name="SFSP Annual 2023-24" sheetId="2" r:id="rId3"/>
    <sheet name="SSO Annual 2023-24" sheetId="4" r:id="rId4"/>
    <sheet name="Total SFSP &amp; SSO July" sheetId="5" r:id="rId5"/>
    <sheet name="Total SFSP &amp; SSO Annual" sheetId="6" r:id="rId6"/>
    <sheet name="Summer Funding - July " sheetId="7" r:id="rId7"/>
    <sheet name="Summer Funding July Totals" sheetId="8" r:id="rId8"/>
    <sheet name="Summer Funding Annual" sheetId="9" r:id="rId9"/>
    <sheet name="Summer Funding Annual Totals" sheetId="10" r:id="rId10"/>
    <sheet name="SFSP Comparison Report" sheetId="11" r:id="rId11"/>
    <sheet name="SSO Comparison Report" sheetId="12" r:id="rId12"/>
    <sheet name="Summer Comparison Report" sheetId="13" r:id="rId13"/>
    <sheet name="Summer Funding Comparison" sheetId="14" r:id="rId14"/>
    <sheet name="Summer Comparison Totals" sheetId="16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8" i="14" l="1"/>
  <c r="N14" i="14"/>
  <c r="A21" i="14"/>
  <c r="A19" i="12"/>
  <c r="N14" i="12"/>
  <c r="N13" i="12"/>
  <c r="C66" i="9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7" i="3"/>
  <c r="O8" i="16"/>
  <c r="O9" i="16"/>
  <c r="O10" i="16"/>
  <c r="O11" i="16"/>
  <c r="N8" i="16"/>
  <c r="N9" i="16"/>
  <c r="N10" i="16"/>
  <c r="N11" i="16"/>
  <c r="K8" i="16"/>
  <c r="K9" i="16"/>
  <c r="K10" i="16"/>
  <c r="K11" i="16"/>
  <c r="J8" i="16"/>
  <c r="J9" i="16"/>
  <c r="J10" i="16"/>
  <c r="J11" i="16"/>
  <c r="G9" i="16"/>
  <c r="G8" i="16"/>
  <c r="G10" i="16"/>
  <c r="G11" i="16"/>
  <c r="F8" i="16"/>
  <c r="F9" i="16"/>
  <c r="F10" i="16"/>
  <c r="F11" i="16"/>
  <c r="H9" i="16"/>
  <c r="I9" i="16"/>
  <c r="H8" i="16"/>
  <c r="H11" i="16" s="1"/>
  <c r="I8" i="16"/>
  <c r="I11" i="16" s="1"/>
  <c r="H10" i="16"/>
  <c r="I10" i="16"/>
  <c r="C11" i="16"/>
  <c r="D11" i="16"/>
  <c r="E11" i="16"/>
  <c r="B11" i="16"/>
  <c r="E10" i="16"/>
  <c r="E9" i="16"/>
  <c r="E8" i="16"/>
  <c r="D10" i="16"/>
  <c r="D9" i="16"/>
  <c r="D8" i="16"/>
  <c r="C10" i="16"/>
  <c r="C9" i="16"/>
  <c r="C8" i="16"/>
  <c r="B10" i="16"/>
  <c r="B9" i="16"/>
  <c r="O8" i="14"/>
  <c r="O9" i="14"/>
  <c r="O10" i="14"/>
  <c r="O11" i="14"/>
  <c r="O12" i="14"/>
  <c r="O13" i="14"/>
  <c r="O14" i="14"/>
  <c r="O15" i="14"/>
  <c r="O16" i="14"/>
  <c r="O17" i="14"/>
  <c r="O18" i="14"/>
  <c r="O19" i="14"/>
  <c r="N8" i="14"/>
  <c r="N9" i="14"/>
  <c r="N10" i="14"/>
  <c r="N11" i="14"/>
  <c r="N12" i="14"/>
  <c r="N13" i="14"/>
  <c r="N15" i="14"/>
  <c r="N16" i="14"/>
  <c r="N17" i="14"/>
  <c r="N19" i="14"/>
  <c r="K8" i="14"/>
  <c r="K9" i="14"/>
  <c r="K10" i="14"/>
  <c r="K11" i="14"/>
  <c r="K12" i="14"/>
  <c r="K13" i="14"/>
  <c r="K14" i="14"/>
  <c r="K15" i="14"/>
  <c r="K16" i="14"/>
  <c r="K17" i="14"/>
  <c r="K18" i="14"/>
  <c r="K19" i="14"/>
  <c r="J8" i="14"/>
  <c r="J9" i="14"/>
  <c r="J10" i="14"/>
  <c r="J11" i="14"/>
  <c r="J12" i="14"/>
  <c r="J13" i="14"/>
  <c r="J14" i="14"/>
  <c r="J15" i="14"/>
  <c r="J16" i="14"/>
  <c r="J17" i="14"/>
  <c r="J18" i="14"/>
  <c r="J19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B8" i="16"/>
  <c r="I19" i="14"/>
  <c r="H19" i="14"/>
  <c r="E19" i="14"/>
  <c r="D19" i="14"/>
  <c r="C19" i="14"/>
  <c r="B19" i="14"/>
  <c r="M11" i="16"/>
  <c r="L11" i="16"/>
  <c r="L10" i="16"/>
  <c r="M10" i="16"/>
  <c r="M9" i="16"/>
  <c r="L9" i="16"/>
  <c r="M8" i="16"/>
  <c r="L8" i="16"/>
  <c r="M19" i="14"/>
  <c r="L19" i="14"/>
  <c r="O8" i="13"/>
  <c r="O9" i="13"/>
  <c r="O10" i="13"/>
  <c r="O11" i="13"/>
  <c r="O12" i="13"/>
  <c r="O13" i="13"/>
  <c r="O14" i="13"/>
  <c r="O15" i="13"/>
  <c r="O16" i="13"/>
  <c r="O17" i="13"/>
  <c r="O18" i="13"/>
  <c r="N8" i="13"/>
  <c r="N9" i="13"/>
  <c r="N10" i="13"/>
  <c r="N11" i="13"/>
  <c r="N12" i="13"/>
  <c r="N13" i="13"/>
  <c r="N14" i="13"/>
  <c r="N15" i="13"/>
  <c r="N16" i="13"/>
  <c r="N17" i="13"/>
  <c r="N18" i="13"/>
  <c r="K8" i="13"/>
  <c r="K9" i="13"/>
  <c r="K10" i="13"/>
  <c r="K11" i="13"/>
  <c r="K12" i="13"/>
  <c r="K13" i="13"/>
  <c r="K14" i="13"/>
  <c r="K15" i="13"/>
  <c r="K16" i="13"/>
  <c r="K17" i="13"/>
  <c r="K18" i="13"/>
  <c r="J8" i="13"/>
  <c r="J9" i="13"/>
  <c r="J10" i="13"/>
  <c r="J11" i="13"/>
  <c r="J12" i="13"/>
  <c r="J13" i="13"/>
  <c r="J14" i="13"/>
  <c r="J15" i="13"/>
  <c r="J16" i="13"/>
  <c r="J17" i="13"/>
  <c r="J18" i="13"/>
  <c r="G8" i="13"/>
  <c r="G9" i="13"/>
  <c r="G10" i="13"/>
  <c r="G11" i="13"/>
  <c r="G12" i="13"/>
  <c r="G13" i="13"/>
  <c r="G14" i="13"/>
  <c r="G15" i="13"/>
  <c r="G16" i="13"/>
  <c r="G17" i="13"/>
  <c r="G18" i="13"/>
  <c r="F8" i="13"/>
  <c r="F9" i="13"/>
  <c r="F10" i="13"/>
  <c r="F11" i="13"/>
  <c r="F12" i="13"/>
  <c r="F13" i="13"/>
  <c r="F14" i="13"/>
  <c r="F15" i="13"/>
  <c r="F16" i="13"/>
  <c r="F17" i="13"/>
  <c r="F18" i="13"/>
  <c r="O7" i="12"/>
  <c r="O8" i="12"/>
  <c r="O9" i="12"/>
  <c r="O10" i="12"/>
  <c r="O11" i="12"/>
  <c r="O12" i="12"/>
  <c r="O13" i="12"/>
  <c r="O14" i="12"/>
  <c r="O15" i="12"/>
  <c r="O16" i="12"/>
  <c r="O17" i="12"/>
  <c r="N7" i="12"/>
  <c r="N8" i="12"/>
  <c r="N9" i="12"/>
  <c r="N10" i="12"/>
  <c r="N11" i="12"/>
  <c r="N12" i="12"/>
  <c r="N15" i="12"/>
  <c r="N16" i="12"/>
  <c r="N17" i="12"/>
  <c r="K7" i="12"/>
  <c r="K8" i="12"/>
  <c r="K9" i="12"/>
  <c r="K10" i="12"/>
  <c r="K11" i="12"/>
  <c r="K12" i="12"/>
  <c r="K13" i="12"/>
  <c r="K14" i="12"/>
  <c r="K15" i="12"/>
  <c r="K16" i="12"/>
  <c r="K17" i="12"/>
  <c r="J7" i="12"/>
  <c r="J8" i="12"/>
  <c r="J9" i="12"/>
  <c r="J10" i="12"/>
  <c r="J11" i="12"/>
  <c r="J12" i="12"/>
  <c r="J13" i="12"/>
  <c r="J14" i="12"/>
  <c r="J15" i="12"/>
  <c r="J16" i="12"/>
  <c r="J17" i="12"/>
  <c r="G7" i="12"/>
  <c r="G8" i="12"/>
  <c r="G9" i="12"/>
  <c r="G10" i="12"/>
  <c r="G11" i="12"/>
  <c r="G12" i="12"/>
  <c r="G13" i="12"/>
  <c r="G14" i="12"/>
  <c r="G15" i="12"/>
  <c r="G16" i="12"/>
  <c r="G17" i="12"/>
  <c r="F7" i="12"/>
  <c r="F8" i="12"/>
  <c r="F9" i="12"/>
  <c r="F10" i="12"/>
  <c r="F11" i="12"/>
  <c r="F12" i="12"/>
  <c r="F13" i="12"/>
  <c r="F14" i="12"/>
  <c r="F15" i="12"/>
  <c r="F16" i="12"/>
  <c r="F17" i="12"/>
  <c r="O7" i="11"/>
  <c r="O8" i="11"/>
  <c r="O9" i="11"/>
  <c r="O10" i="11"/>
  <c r="O11" i="11"/>
  <c r="O12" i="11"/>
  <c r="O13" i="11"/>
  <c r="O14" i="11"/>
  <c r="O15" i="11"/>
  <c r="O16" i="11"/>
  <c r="O17" i="11"/>
  <c r="N7" i="11"/>
  <c r="N8" i="11"/>
  <c r="N9" i="11"/>
  <c r="N10" i="11"/>
  <c r="N11" i="11"/>
  <c r="N12" i="11"/>
  <c r="N13" i="11"/>
  <c r="N14" i="11"/>
  <c r="N15" i="11"/>
  <c r="N16" i="11"/>
  <c r="N17" i="11"/>
  <c r="K7" i="11"/>
  <c r="K8" i="11"/>
  <c r="K9" i="11"/>
  <c r="K10" i="11"/>
  <c r="K11" i="11"/>
  <c r="K12" i="11"/>
  <c r="K13" i="11"/>
  <c r="K14" i="11"/>
  <c r="K15" i="11"/>
  <c r="K16" i="11"/>
  <c r="K17" i="11"/>
  <c r="J7" i="11"/>
  <c r="J8" i="11"/>
  <c r="J9" i="11"/>
  <c r="J10" i="11"/>
  <c r="J11" i="11"/>
  <c r="J12" i="11"/>
  <c r="J13" i="11"/>
  <c r="J14" i="11"/>
  <c r="J15" i="11"/>
  <c r="J16" i="11"/>
  <c r="J17" i="11"/>
  <c r="G7" i="11"/>
  <c r="G8" i="11"/>
  <c r="G9" i="11"/>
  <c r="G10" i="11"/>
  <c r="G11" i="11"/>
  <c r="G12" i="11"/>
  <c r="G13" i="11"/>
  <c r="G14" i="11"/>
  <c r="G15" i="11"/>
  <c r="G16" i="11"/>
  <c r="G17" i="11"/>
  <c r="F7" i="11"/>
  <c r="F8" i="11"/>
  <c r="F9" i="11"/>
  <c r="F10" i="11"/>
  <c r="F11" i="11"/>
  <c r="F12" i="11"/>
  <c r="F13" i="11"/>
  <c r="F14" i="11"/>
  <c r="F15" i="11"/>
  <c r="F16" i="11"/>
  <c r="F17" i="11"/>
  <c r="H17" i="12" l="1"/>
  <c r="I17" i="12"/>
  <c r="L17" i="12"/>
  <c r="M17" i="12"/>
  <c r="H17" i="11"/>
  <c r="I17" i="11"/>
  <c r="L17" i="11"/>
  <c r="M17" i="11"/>
  <c r="C17" i="11"/>
  <c r="D17" i="11"/>
  <c r="E17" i="11"/>
  <c r="C17" i="12"/>
  <c r="D17" i="12"/>
  <c r="E17" i="12"/>
  <c r="B17" i="12"/>
  <c r="B17" i="11"/>
  <c r="M10" i="13"/>
  <c r="M11" i="13"/>
  <c r="M12" i="13"/>
  <c r="M13" i="13"/>
  <c r="M14" i="13"/>
  <c r="M15" i="13"/>
  <c r="M16" i="13"/>
  <c r="M17" i="13"/>
  <c r="L10" i="13"/>
  <c r="L11" i="13"/>
  <c r="L12" i="13"/>
  <c r="L13" i="13"/>
  <c r="L14" i="13"/>
  <c r="L15" i="13"/>
  <c r="L16" i="13"/>
  <c r="L17" i="13"/>
  <c r="M9" i="13"/>
  <c r="M8" i="13"/>
  <c r="L9" i="13"/>
  <c r="L8" i="13"/>
  <c r="I8" i="13"/>
  <c r="I9" i="13"/>
  <c r="I10" i="13"/>
  <c r="I11" i="13"/>
  <c r="I12" i="13"/>
  <c r="I13" i="13"/>
  <c r="I14" i="13"/>
  <c r="I15" i="13"/>
  <c r="I16" i="13"/>
  <c r="I17" i="13"/>
  <c r="H8" i="13"/>
  <c r="H9" i="13"/>
  <c r="H10" i="13"/>
  <c r="H11" i="13"/>
  <c r="H12" i="13"/>
  <c r="H13" i="13"/>
  <c r="H14" i="13"/>
  <c r="H15" i="13"/>
  <c r="H16" i="13"/>
  <c r="H17" i="13"/>
  <c r="E8" i="13"/>
  <c r="E9" i="13"/>
  <c r="D8" i="13"/>
  <c r="D9" i="13"/>
  <c r="C8" i="13"/>
  <c r="C9" i="13"/>
  <c r="C10" i="13"/>
  <c r="C11" i="13"/>
  <c r="C12" i="13"/>
  <c r="C13" i="13"/>
  <c r="C14" i="13"/>
  <c r="C15" i="13"/>
  <c r="C16" i="13"/>
  <c r="C17" i="13"/>
  <c r="B8" i="13"/>
  <c r="B9" i="13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B8" i="10"/>
  <c r="B9" i="10"/>
  <c r="B10" i="10"/>
  <c r="E10" i="10" s="1"/>
  <c r="B11" i="10"/>
  <c r="B12" i="10"/>
  <c r="B13" i="10"/>
  <c r="B14" i="10"/>
  <c r="B15" i="10"/>
  <c r="B16" i="10"/>
  <c r="B17" i="10"/>
  <c r="E17" i="10" s="1"/>
  <c r="B18" i="10"/>
  <c r="B19" i="10"/>
  <c r="B20" i="10"/>
  <c r="B21" i="10"/>
  <c r="B22" i="10"/>
  <c r="B23" i="10"/>
  <c r="B24" i="10"/>
  <c r="E24" i="10" s="1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E61" i="10" s="1"/>
  <c r="B62" i="10"/>
  <c r="B63" i="10"/>
  <c r="B64" i="10"/>
  <c r="B65" i="10"/>
  <c r="B66" i="10"/>
  <c r="E66" i="10" s="1"/>
  <c r="D66" i="9"/>
  <c r="E66" i="9"/>
  <c r="F66" i="9"/>
  <c r="G66" i="9"/>
  <c r="H66" i="9"/>
  <c r="I66" i="9"/>
  <c r="J66" i="9"/>
  <c r="K66" i="9"/>
  <c r="L66" i="9"/>
  <c r="B66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56" i="9"/>
  <c r="M57" i="9"/>
  <c r="M58" i="9"/>
  <c r="M59" i="9"/>
  <c r="M60" i="9"/>
  <c r="M61" i="9"/>
  <c r="M62" i="9"/>
  <c r="M63" i="9"/>
  <c r="M64" i="9"/>
  <c r="M65" i="9"/>
  <c r="C66" i="7"/>
  <c r="D66" i="7"/>
  <c r="E66" i="7"/>
  <c r="F66" i="7"/>
  <c r="G66" i="7"/>
  <c r="H66" i="7"/>
  <c r="I66" i="7"/>
  <c r="J66" i="7"/>
  <c r="K66" i="7"/>
  <c r="L66" i="7"/>
  <c r="B66" i="7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C65" i="4"/>
  <c r="D65" i="4"/>
  <c r="E65" i="4"/>
  <c r="F65" i="4"/>
  <c r="G65" i="4"/>
  <c r="H65" i="4"/>
  <c r="I65" i="4"/>
  <c r="J65" i="4"/>
  <c r="K65" i="4"/>
  <c r="L65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8" i="2"/>
  <c r="L65" i="2" s="1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7" i="2"/>
  <c r="C65" i="2"/>
  <c r="C65" i="6" s="1"/>
  <c r="D65" i="2"/>
  <c r="E65" i="2"/>
  <c r="F65" i="2"/>
  <c r="G65" i="2"/>
  <c r="H65" i="2"/>
  <c r="I65" i="2"/>
  <c r="J65" i="2"/>
  <c r="K65" i="2"/>
  <c r="C65" i="3"/>
  <c r="D65" i="3"/>
  <c r="E65" i="3"/>
  <c r="F65" i="3"/>
  <c r="G65" i="3"/>
  <c r="H65" i="3"/>
  <c r="I65" i="3"/>
  <c r="J65" i="3"/>
  <c r="K65" i="3"/>
  <c r="C65" i="5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7" i="1"/>
  <c r="C65" i="1"/>
  <c r="D65" i="1"/>
  <c r="E65" i="1"/>
  <c r="F65" i="1"/>
  <c r="G65" i="1"/>
  <c r="H65" i="1"/>
  <c r="I65" i="1"/>
  <c r="J65" i="1"/>
  <c r="K65" i="1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4"/>
  <c r="B65" i="2"/>
  <c r="B65" i="3"/>
  <c r="B65" i="1"/>
  <c r="E65" i="10" l="1"/>
  <c r="E9" i="10"/>
  <c r="E64" i="10"/>
  <c r="E36" i="10"/>
  <c r="E35" i="10"/>
  <c r="E21" i="10"/>
  <c r="E62" i="10"/>
  <c r="E47" i="10"/>
  <c r="E33" i="10"/>
  <c r="E60" i="10"/>
  <c r="E46" i="10"/>
  <c r="E32" i="10"/>
  <c r="E18" i="10"/>
  <c r="E31" i="10"/>
  <c r="E59" i="10"/>
  <c r="E45" i="10"/>
  <c r="E19" i="10"/>
  <c r="E52" i="10"/>
  <c r="E38" i="10"/>
  <c r="E58" i="10"/>
  <c r="E51" i="10"/>
  <c r="E37" i="10"/>
  <c r="E23" i="10"/>
  <c r="E50" i="10"/>
  <c r="E22" i="10"/>
  <c r="E8" i="10"/>
  <c r="E55" i="10"/>
  <c r="E11" i="10"/>
  <c r="E49" i="10"/>
  <c r="E48" i="10"/>
  <c r="E34" i="10"/>
  <c r="E20" i="10"/>
  <c r="E41" i="10"/>
  <c r="E13" i="10"/>
  <c r="E44" i="10"/>
  <c r="E40" i="10"/>
  <c r="E12" i="10"/>
  <c r="E43" i="10"/>
  <c r="E15" i="10"/>
  <c r="E53" i="10"/>
  <c r="E25" i="10"/>
  <c r="E42" i="10"/>
  <c r="E28" i="10"/>
  <c r="M66" i="9"/>
  <c r="E27" i="10"/>
  <c r="E30" i="10"/>
  <c r="E16" i="10"/>
  <c r="E54" i="10"/>
  <c r="E26" i="10"/>
  <c r="E57" i="10"/>
  <c r="E29" i="10"/>
  <c r="E39" i="10"/>
  <c r="E56" i="10"/>
  <c r="E14" i="10"/>
  <c r="E63" i="10"/>
  <c r="M18" i="13"/>
  <c r="L18" i="13"/>
  <c r="H18" i="13"/>
  <c r="I18" i="13"/>
  <c r="E10" i="13"/>
  <c r="E11" i="13"/>
  <c r="E12" i="13"/>
  <c r="E13" i="13"/>
  <c r="E14" i="13"/>
  <c r="E15" i="13"/>
  <c r="E16" i="13"/>
  <c r="E17" i="13"/>
  <c r="D17" i="13"/>
  <c r="D16" i="13"/>
  <c r="D15" i="13"/>
  <c r="D14" i="13"/>
  <c r="D13" i="13"/>
  <c r="D12" i="13"/>
  <c r="D11" i="13"/>
  <c r="D10" i="13"/>
  <c r="C18" i="13"/>
  <c r="B17" i="13"/>
  <c r="B16" i="13"/>
  <c r="B15" i="13"/>
  <c r="B14" i="13"/>
  <c r="B13" i="13"/>
  <c r="B12" i="13"/>
  <c r="B11" i="13"/>
  <c r="B10" i="13"/>
  <c r="B65" i="5"/>
  <c r="L65" i="1"/>
  <c r="E18" i="13" l="1"/>
  <c r="D18" i="13"/>
  <c r="B18" i="13"/>
</calcChain>
</file>

<file path=xl/sharedStrings.xml><?xml version="1.0" encoding="utf-8"?>
<sst xmlns="http://schemas.openxmlformats.org/spreadsheetml/2006/main" count="903" uniqueCount="161">
  <si>
    <t>California Department of Education</t>
  </si>
  <si>
    <t>Nutrition Services Division</t>
  </si>
  <si>
    <t>County</t>
  </si>
  <si>
    <t>Sponsors</t>
  </si>
  <si>
    <t>Sites</t>
  </si>
  <si>
    <t>Breakfast Served</t>
  </si>
  <si>
    <t>Breakfast Average Daily Participation</t>
  </si>
  <si>
    <t>Lunch Served</t>
  </si>
  <si>
    <t>Lunch Average Daily Participation</t>
  </si>
  <si>
    <t>Supper Served</t>
  </si>
  <si>
    <t>Supper Average Daily Participation</t>
  </si>
  <si>
    <t>Snack Served</t>
  </si>
  <si>
    <t>Snack Average Daily Participation</t>
  </si>
  <si>
    <t>Total SFSP Meals Served</t>
  </si>
  <si>
    <t>Alameda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</si>
  <si>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</si>
  <si>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</si>
  <si>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</si>
  <si>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</si>
  <si>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</si>
  <si>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</si>
  <si>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</si>
  <si>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</si>
  <si>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</si>
  <si>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</si>
  <si>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</si>
  <si>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</si>
  <si>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</si>
  <si>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</si>
  <si>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</si>
  <si>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</si>
  <si>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</si>
  <si>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</si>
  <si>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</si>
  <si>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</si>
  <si>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</si>
  <si>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</si>
  <si>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</si>
  <si>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</si>
  <si>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</si>
  <si>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</si>
  <si>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</si>
  <si>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</si>
  <si>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</si>
  <si>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</si>
  <si>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</si>
  <si>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</si>
  <si>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</si>
  <si>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</si>
  <si>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</si>
  <si>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</si>
  <si>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</si>
  <si>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</si>
  <si>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</si>
  <si>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</si>
  <si>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</si>
  <si>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</si>
  <si>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</si>
  <si>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</si>
  <si>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</si>
  <si>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</si>
  <si>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</si>
  <si>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</si>
  <si>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</si>
  <si>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</si>
  <si>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</si>
  <si>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</si>
  <si>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</si>
  <si>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</si>
  <si>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</si>
  <si>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</si>
  <si>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</si>
  <si>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>Statewide Total</t>
  </si>
  <si>
    <t>Total SSO Meals Served</t>
  </si>
  <si>
    <t>Total Summer Meals Served</t>
  </si>
  <si>
    <t>Summer Food Service Program (SFSP) and Seamless Summer Option (SSO)</t>
  </si>
  <si>
    <t>SFSP Breakfast Federal Reimbursement</t>
  </si>
  <si>
    <t>SFSP Lunch Federal Reimbursement</t>
  </si>
  <si>
    <t>SFSP Supper Federal Reimbursement</t>
  </si>
  <si>
    <t>SFSP Snack Federal Reimbursement</t>
  </si>
  <si>
    <t>SSO Breakfast Federal Reimbursement</t>
  </si>
  <si>
    <t>SSO Lunch Federal Reimbursement</t>
  </si>
  <si>
    <t>SSO Supper Federal Reimbursement</t>
  </si>
  <si>
    <t>SSO Snack Federal Reimbursement</t>
  </si>
  <si>
    <t>SSO Breakfast State Reimbursement</t>
  </si>
  <si>
    <t>SSO Lunch State Reimbursement</t>
  </si>
  <si>
    <t>SSO Supper State Reimbursement</t>
  </si>
  <si>
    <t>SFSP Federal Funding Total</t>
  </si>
  <si>
    <t>SSO Federal Funding Total</t>
  </si>
  <si>
    <t>SSO State Funding Total</t>
  </si>
  <si>
    <t>Total Summer Meal Funding Expended</t>
  </si>
  <si>
    <t>Statewide Totals</t>
  </si>
  <si>
    <t xml:space="preserve">California Department of Education </t>
  </si>
  <si>
    <t>SFSP Key Metrics</t>
  </si>
  <si>
    <t>July 2021</t>
  </si>
  <si>
    <t>SFSP Sponsors</t>
  </si>
  <si>
    <t>SFSP Sites</t>
  </si>
  <si>
    <t>SFSP Breakfast Served</t>
  </si>
  <si>
    <t>SFSP Breakfast
Average Daily Participation</t>
  </si>
  <si>
    <t>SFSP Lunch Served</t>
  </si>
  <si>
    <t>SFSP Lunch Average Daily Participation</t>
  </si>
  <si>
    <t>SFSP Supper Served</t>
  </si>
  <si>
    <t>SFSP Supper Average Daily Participation</t>
  </si>
  <si>
    <t>SFSP Snack Served</t>
  </si>
  <si>
    <t>SFSP Snack Average Daily Participation</t>
  </si>
  <si>
    <t>SSO Key Metrics</t>
  </si>
  <si>
    <t>SSO Sponsors</t>
  </si>
  <si>
    <t>SSO Sites</t>
  </si>
  <si>
    <t>SSO Breakfast Served</t>
  </si>
  <si>
    <t>SSO Breakfast Average Daily Participation</t>
  </si>
  <si>
    <t>SSO Lunch Served</t>
  </si>
  <si>
    <t>SSO Lunch Average Daily Participation</t>
  </si>
  <si>
    <t>SSO Supper Served</t>
  </si>
  <si>
    <t>SSO Supper Average Daily Participation</t>
  </si>
  <si>
    <t>SSO Snack Served</t>
  </si>
  <si>
    <t>SSO Snack Average Daily Participation</t>
  </si>
  <si>
    <t>Summer Food Service Program (SFSP) and Seamless Summer Options Program (SSO)</t>
  </si>
  <si>
    <t>SFSP/SSO Key Metrics</t>
  </si>
  <si>
    <t>Summer Meal Sponsors</t>
  </si>
  <si>
    <t>Summer Meal Sites</t>
  </si>
  <si>
    <t>Summer Breakfast Served</t>
  </si>
  <si>
    <t>Summer Breakfast Average Daily Participation</t>
  </si>
  <si>
    <t>Summer Lunch Served</t>
  </si>
  <si>
    <t>Summer Lunch Average Daily Participation</t>
  </si>
  <si>
    <t>Summer Supper Served</t>
  </si>
  <si>
    <t>Summer Supper Average Daily Participation</t>
  </si>
  <si>
    <t>Summer Snack Served</t>
  </si>
  <si>
    <t>Summer Snack Average Daily Participation</t>
  </si>
  <si>
    <t>Total Summer Meal Funding Expended Federal and State</t>
  </si>
  <si>
    <t>Annual 2020-2021</t>
  </si>
  <si>
    <t>July 2022</t>
  </si>
  <si>
    <t>Percent Change
Annual 2021 to Annual 2022</t>
  </si>
  <si>
    <t>Percent Change
July 2021 to July 2022</t>
  </si>
  <si>
    <t>Annual 2021-2022</t>
  </si>
  <si>
    <t>July 2023</t>
  </si>
  <si>
    <t>Federal Fiscal Year 2023-2024 County Profile for California Summer Programs</t>
  </si>
  <si>
    <t>March 2025</t>
  </si>
  <si>
    <t>Annual 2022-2023</t>
  </si>
  <si>
    <t>Percent Change
July 2022 to July 2023</t>
  </si>
  <si>
    <t>Percent Change
Annual 2022 to Annual 2023</t>
  </si>
  <si>
    <t>July 2024</t>
  </si>
  <si>
    <t>Annual 2024</t>
  </si>
  <si>
    <t>Percent Change July 2023 to July 2024</t>
  </si>
  <si>
    <t>Percent Change Annual 2023 to Annual 2024</t>
  </si>
  <si>
    <t>Summer Food Service Program (SFSP) Meals-July 2024</t>
  </si>
  <si>
    <t>Seamless Summer Options (SSO) Meals-July 2024</t>
  </si>
  <si>
    <t>Federal Fiscal Year 2023-24 County Profile for California Summer Programs</t>
  </si>
  <si>
    <t>Summer Food Service Program (SFSP) Meals-2023-24</t>
  </si>
  <si>
    <t>Seamless Summer Options (SSO)  Meals-2023-24</t>
  </si>
  <si>
    <t>Total Summer Food Service Program (SFSP) and Seamless Summer Options (SSO)  Meals-July 2024</t>
  </si>
  <si>
    <t>Total Summer Food Service Program (SFSP) and Seamless Summer Options (SSO)  Meals-2023-24</t>
  </si>
  <si>
    <t>Summer Funding-July 2024</t>
  </si>
  <si>
    <t>Summer Funding Totals-July 2024</t>
  </si>
  <si>
    <t>Summer Meal Funding - Meals from October 2023 to September 2024</t>
  </si>
  <si>
    <t>Summer Meal Funding - Mealsfrom October 2023 to September 2024</t>
  </si>
  <si>
    <t>Summer Food Service Program (SFSP) Comparison Report-October 2020 to September 2024</t>
  </si>
  <si>
    <t>Summer Comparison Report - October 2020 to September 2024</t>
  </si>
  <si>
    <t>Summer Seamless Options (SSO) Comparison Report-October 2020 to September 2024</t>
  </si>
  <si>
    <t>Summer Meal Funding Comparison-October 2020 to September 2024</t>
  </si>
  <si>
    <t>Summer Meals Funding Comparison Totals-October 2020 to September 2024</t>
  </si>
  <si>
    <t>Annual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</si>
</sst>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13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color rgb="FF000000"/>
      <name val="Calibri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6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3">
    <xf numFmtId="0" fontId="0" fillId="0" borderId="0"/>
    <xf numFmtId="0" fontId="1" fillId="0" borderId="0" applyNumberFormat="0" applyFill="0" applyAlignment="0" applyProtection="0"/>
    <xf numFmtId="0" fontId="2" fillId="0" borderId="0"/>
    <xf numFmtId="0" fontId="3" fillId="0" borderId="1" applyNumberFormat="0" applyFill="0" applyAlignment="0" applyProtection="0"/>
    <xf numFmtId="44" fontId="9" fillId="0" borderId="0" applyFont="0" applyFill="0" applyBorder="0" applyAlignment="0" applyProtection="0"/>
    <xf numFmtId="0" fontId="10" fillId="0" borderId="0"/>
    <xf numFmtId="0" fontId="5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0" borderId="0" applyNumberFormat="0" applyFill="0" applyAlignment="0" applyProtection="0"/>
    <xf numFmtId="0" fontId="1" fillId="0" borderId="2" applyNumberFormat="0" applyFill="0" applyAlignment="0" applyProtection="0"/>
    <xf numFmtId="0" fontId="8" fillId="0" borderId="0" applyNumberFormat="0" applyFill="0" applyAlignment="0" applyProtection="0"/>
    <xf numFmtId="9" fontId="12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2" applyFont="1"/>
    <xf numFmtId="0" fontId="6" fillId="0" borderId="0" xfId="2" applyFont="1"/>
    <xf numFmtId="0" fontId="0" fillId="0" borderId="0" xfId="0" applyAlignment="1">
      <alignment horizontal="center" vertical="center" wrapText="1"/>
    </xf>
    <xf numFmtId="3" fontId="6" fillId="0" borderId="0" xfId="2" applyNumberFormat="1" applyFont="1" applyAlignment="1">
      <alignment horizontal="right"/>
    </xf>
    <xf numFmtId="0" fontId="0" fillId="0" borderId="0" xfId="0" applyAlignment="1">
      <alignment wrapText="1"/>
    </xf>
    <xf numFmtId="3" fontId="6" fillId="0" borderId="0" xfId="6" applyNumberFormat="1" applyFont="1" applyAlignment="1">
      <alignment horizontal="right"/>
    </xf>
    <xf numFmtId="3" fontId="4" fillId="0" borderId="0" xfId="6" applyNumberFormat="1" applyFont="1" applyAlignment="1">
      <alignment horizontal="right"/>
    </xf>
    <xf numFmtId="10" fontId="7" fillId="0" borderId="0" xfId="5" applyNumberFormat="1" applyFont="1"/>
    <xf numFmtId="10" fontId="8" fillId="0" borderId="0" xfId="5" applyNumberFormat="1" applyFont="1"/>
    <xf numFmtId="0" fontId="5" fillId="0" borderId="0" xfId="2" applyFont="1" applyAlignment="1">
      <alignment wrapText="1"/>
    </xf>
    <xf numFmtId="3" fontId="6" fillId="0" borderId="0" xfId="2" applyNumberFormat="1" applyFont="1" applyAlignment="1">
      <alignment horizontal="right" wrapText="1"/>
    </xf>
    <xf numFmtId="3" fontId="6" fillId="0" borderId="0" xfId="6" applyNumberFormat="1" applyFont="1" applyAlignment="1">
      <alignment horizontal="right" wrapText="1"/>
    </xf>
    <xf numFmtId="3" fontId="4" fillId="0" borderId="0" xfId="6" applyNumberFormat="1" applyFont="1" applyAlignment="1">
      <alignment horizontal="right" wrapText="1"/>
    </xf>
    <xf numFmtId="10" fontId="7" fillId="0" borderId="0" xfId="5" applyNumberFormat="1" applyFont="1" applyAlignment="1">
      <alignment wrapText="1"/>
    </xf>
    <xf numFmtId="10" fontId="8" fillId="0" borderId="0" xfId="5" applyNumberFormat="1" applyFont="1" applyAlignment="1">
      <alignment wrapText="1"/>
    </xf>
    <xf numFmtId="0" fontId="8" fillId="0" borderId="0" xfId="5" applyFont="1" applyAlignment="1">
      <alignment horizontal="left" wrapText="1"/>
    </xf>
    <xf numFmtId="0" fontId="7" fillId="0" borderId="0" xfId="1" applyFont="1" applyFill="1" applyAlignment="1">
      <alignment horizontal="left"/>
    </xf>
    <xf numFmtId="0" fontId="0" fillId="0" borderId="0" xfId="0" applyAlignment="1">
      <alignment vertical="top" wrapText="1"/>
    </xf>
    <xf numFmtId="0" fontId="0" fillId="2" borderId="0" xfId="0" applyFill="1"/>
    <xf numFmtId="0" fontId="0" fillId="0" borderId="0" xfId="0" applyAlignment="1">
      <alignment horizontal="center"/>
    </xf>
    <xf numFmtId="0" fontId="0" fillId="3" borderId="3" xfId="0" applyFill="1" applyBorder="1"/>
    <xf numFmtId="0" fontId="7" fillId="3" borderId="3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0" fillId="3" borderId="4" xfId="0" applyFill="1" applyBorder="1"/>
    <xf numFmtId="0" fontId="0" fillId="0" borderId="0" xfId="0" applyAlignment="1">
      <alignment horizontal="center" wrapText="1"/>
    </xf>
    <xf numFmtId="49" fontId="0" fillId="0" borderId="0" xfId="0" applyNumberFormat="1"/>
    <xf numFmtId="0" fontId="8" fillId="0" borderId="0" xfId="11" applyFill="1" applyAlignment="1">
      <alignment horizontal="left"/>
    </xf>
    <xf numFmtId="0" fontId="11" fillId="0" borderId="0" xfId="9" applyFill="1" applyAlignment="1"/>
    <xf numFmtId="0" fontId="8" fillId="0" borderId="0" xfId="11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10" fontId="0" fillId="0" borderId="0" xfId="0" applyNumberFormat="1"/>
    <xf numFmtId="10" fontId="0" fillId="0" borderId="0" xfId="12" applyNumberFormat="1" applyFont="1"/>
    <xf numFmtId="0" fontId="1" fillId="0" borderId="0" xfId="0" applyFont="1"/>
    <xf numFmtId="3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10" fontId="1" fillId="0" borderId="0" xfId="0" applyNumberFormat="1" applyFont="1"/>
    <xf numFmtId="0" fontId="1" fillId="0" borderId="0" xfId="0" applyFont="1" applyAlignment="1">
      <alignment wrapText="1"/>
    </xf>
    <xf numFmtId="10" fontId="1" fillId="0" borderId="0" xfId="12" applyNumberFormat="1" applyFont="1"/>
  </cellXfs>
  <cellStyles count="13">
    <cellStyle name="Currency 2" xfId="8" xr:uid="{00000000-0005-0000-0000-000000000000}"/>
    <cellStyle name="Currency 3" xfId="4" xr:uid="{00000000-0005-0000-0000-000001000000}"/>
    <cellStyle name="Heading 1" xfId="9" builtinId="16" customBuiltin="1"/>
    <cellStyle name="Heading 1 2" xfId="1" xr:uid="{00000000-0005-0000-0000-000003000000}"/>
    <cellStyle name="Heading 2" xfId="11" builtinId="17" customBuiltin="1"/>
    <cellStyle name="Normal" xfId="0" builtinId="0"/>
    <cellStyle name="Normal 2" xfId="5" xr:uid="{00000000-0005-0000-0000-000005000000}"/>
    <cellStyle name="Normal 3" xfId="2" xr:uid="{00000000-0005-0000-0000-000006000000}"/>
    <cellStyle name="Normal_Sheet2" xfId="6" xr:uid="{00000000-0005-0000-0000-000007000000}"/>
    <cellStyle name="Percent" xfId="12" builtinId="5"/>
    <cellStyle name="Percent 2" xfId="7" xr:uid="{00000000-0005-0000-0000-000009000000}"/>
    <cellStyle name="Total" xfId="10" builtinId="25" customBuiltin="1"/>
    <cellStyle name="Total 2" xfId="3" xr:uid="{00000000-0005-0000-0000-00000B000000}"/>
  </cellStyles>
  <dxfs count="192">
    <dxf>
      <numFmt numFmtId="14" formatCode="0.00%"/>
    </dxf>
    <dxf>
      <numFmt numFmtId="14" formatCode="0.00%"/>
    </dxf>
    <dxf>
      <numFmt numFmtId="165" formatCode="&quot;$&quot;#,##0.00"/>
    </dxf>
    <dxf>
      <numFmt numFmtId="165" formatCode="&quot;$&quot;#,##0.00"/>
    </dxf>
    <dxf>
      <numFmt numFmtId="14" formatCode="0.00%"/>
    </dxf>
    <dxf>
      <numFmt numFmtId="14" formatCode="0.00%"/>
    </dxf>
    <dxf>
      <numFmt numFmtId="0" formatCode="General"/>
    </dxf>
    <dxf>
      <numFmt numFmtId="14" formatCode="0.00%"/>
    </dxf>
    <dxf>
      <numFmt numFmtId="14" formatCode="0.00%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4" formatCode="0.00%"/>
    </dxf>
    <dxf>
      <numFmt numFmtId="14" formatCode="0.00%"/>
    </dxf>
    <dxf>
      <numFmt numFmtId="165" formatCode="&quot;$&quot;#,##0.00"/>
    </dxf>
    <dxf>
      <numFmt numFmtId="165" formatCode="&quot;$&quot;#,##0.00"/>
    </dxf>
    <dxf>
      <numFmt numFmtId="14" formatCode="0.00%"/>
    </dxf>
    <dxf>
      <numFmt numFmtId="14" formatCode="0.00%"/>
    </dxf>
    <dxf>
      <numFmt numFmtId="165" formatCode="&quot;$&quot;#,##0.00"/>
    </dxf>
    <dxf>
      <numFmt numFmtId="165" formatCode="&quot;$&quot;#,##0.00"/>
    </dxf>
    <dxf>
      <numFmt numFmtId="14" formatCode="0.00%"/>
    </dxf>
    <dxf>
      <numFmt numFmtId="14" formatCode="0.00%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numFmt numFmtId="14" formatCode="0.00%"/>
    </dxf>
    <dxf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numFmt numFmtId="14" formatCode="0.00%"/>
    </dxf>
    <dxf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numFmt numFmtId="3" formatCode="#,##0"/>
    </dxf>
    <dxf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numFmt numFmtId="3" formatCode="#,##0"/>
    </dxf>
    <dxf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numFmt numFmtId="14" formatCode="0.00%"/>
    </dxf>
    <dxf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numFmt numFmtId="14" formatCode="0.00%"/>
    </dxf>
    <dxf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numFmt numFmtId="3" formatCode="#,##0"/>
    </dxf>
    <dxf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numFmt numFmtId="3" formatCode="#,##0"/>
    </dxf>
    <dxf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numFmt numFmtId="14" formatCode="0.00%"/>
    </dxf>
    <dxf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numFmt numFmtId="14" formatCode="0.00%"/>
    </dxf>
    <dxf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numFmt numFmtId="3" formatCode="#,##0"/>
    </dxf>
    <dxf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numFmt numFmtId="3" formatCode="#,##0"/>
    </dxf>
    <dxf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numFmt numFmtId="3" formatCode="#,##0"/>
    </dxf>
    <dxf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numFmt numFmtId="3" formatCode="#,##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</dxf>
    <dxf>
      <numFmt numFmtId="14" formatCode="0.00%"/>
    </dxf>
    <dxf>
      <numFmt numFmtId="14" formatCode="0.00%"/>
    </dxf>
    <dxf>
      <numFmt numFmtId="3" formatCode="#,##0"/>
    </dxf>
    <dxf>
      <numFmt numFmtId="3" formatCode="#,##0"/>
    </dxf>
    <dxf>
      <numFmt numFmtId="14" formatCode="0.00%"/>
    </dxf>
    <dxf>
      <numFmt numFmtId="14" formatCode="0.00%"/>
    </dxf>
    <dxf>
      <numFmt numFmtId="3" formatCode="#,##0"/>
    </dxf>
    <dxf>
      <numFmt numFmtId="3" formatCode="#,##0"/>
    </dxf>
    <dxf>
      <numFmt numFmtId="14" formatCode="0.00%"/>
    </dxf>
    <dxf>
      <numFmt numFmtId="14" formatCode="0.00%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general" vertical="bottom" textRotation="0" wrapText="1" indent="0" justifyLastLine="0" shrinkToFit="0" readingOrder="0"/>
    </dxf>
    <dxf>
      <numFmt numFmtId="14" formatCode="0.00%"/>
    </dxf>
    <dxf>
      <numFmt numFmtId="14" formatCode="0.00%"/>
    </dxf>
    <dxf>
      <numFmt numFmtId="3" formatCode="#,##0"/>
    </dxf>
    <dxf>
      <numFmt numFmtId="3" formatCode="#,##0"/>
    </dxf>
    <dxf>
      <numFmt numFmtId="14" formatCode="0.00%"/>
    </dxf>
    <dxf>
      <numFmt numFmtId="14" formatCode="0.00%"/>
    </dxf>
    <dxf>
      <numFmt numFmtId="3" formatCode="#,##0"/>
    </dxf>
    <dxf>
      <numFmt numFmtId="3" formatCode="#,##0"/>
    </dxf>
    <dxf>
      <numFmt numFmtId="14" formatCode="0.00%"/>
    </dxf>
    <dxf>
      <numFmt numFmtId="14" formatCode="0.00%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general" vertical="bottom" textRotation="0" wrapText="1" indent="0" justifyLastLine="0" shrinkToFit="0" readingOrder="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alignment horizontal="general" vertical="bottom" textRotation="0" wrapText="1" indent="0" justifyLastLine="0" shrinkToFit="0" readingOrder="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alignment horizontal="general" vertical="bottom" textRotation="0" wrapText="1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general" vertical="bottom" textRotation="0" wrapText="1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general" vertical="bottom" textRotation="0" wrapText="1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general" vertical="bottom" textRotation="0" wrapText="1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general" vertical="bottom" textRotation="0" wrapText="1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general" vertical="bottom" textRotation="0" wrapText="1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L65" totalsRowShown="0" headerRowDxfId="191" headerRowCellStyle="Normal" dataCellStyle="Normal">
  <autoFilter ref="A6:L65" xr:uid="{00000000-0009-0000-0100-000001000000}"/>
  <tableColumns count="12">
    <tableColumn id="1" xr3:uid="{00000000-0010-0000-0000-000001000000}" name="County" dataCellStyle="Normal"/>
    <tableColumn id="2" xr3:uid="{00000000-0010-0000-0000-000002000000}" name="Sponsors" dataDxfId="190" dataCellStyle="Normal"/>
    <tableColumn id="3" xr3:uid="{00000000-0010-0000-0000-000003000000}" name="Sites" dataDxfId="189" dataCellStyle="Normal"/>
    <tableColumn id="4" xr3:uid="{00000000-0010-0000-0000-000004000000}" name="Breakfast Served" dataDxfId="188" dataCellStyle="Normal"/>
    <tableColumn id="5" xr3:uid="{00000000-0010-0000-0000-000005000000}" name="Breakfast Average Daily Participation" dataDxfId="187" dataCellStyle="Normal"/>
    <tableColumn id="6" xr3:uid="{00000000-0010-0000-0000-000006000000}" name="Lunch Served" dataDxfId="186" dataCellStyle="Normal"/>
    <tableColumn id="7" xr3:uid="{00000000-0010-0000-0000-000007000000}" name="Lunch Average Daily Participation" dataDxfId="185" dataCellStyle="Normal"/>
    <tableColumn id="8" xr3:uid="{00000000-0010-0000-0000-000008000000}" name="Supper Served" dataDxfId="184" dataCellStyle="Normal"/>
    <tableColumn id="9" xr3:uid="{00000000-0010-0000-0000-000009000000}" name="Supper Average Daily Participation" dataDxfId="183" dataCellStyle="Normal"/>
    <tableColumn id="10" xr3:uid="{00000000-0010-0000-0000-00000A000000}" name="Snack Served" dataDxfId="182" dataCellStyle="Normal"/>
    <tableColumn id="11" xr3:uid="{00000000-0010-0000-0000-00000B000000}" name="Snack Average Daily Participation" dataDxfId="181" dataCellStyle="Normal"/>
    <tableColumn id="12" xr3:uid="{00000000-0010-0000-0000-00000C000000}" name="Total SFSP Meals Served" dataDxfId="180" dataCellStyle="Normal"/>
  </tableColumns>
  <tableStyleInfo name="TableStyleLight15" showFirstColumn="0" showLastColumn="0" showRowStripes="1" showColumnStripes="0"/>
  <extLst>
    <ext xmlns:x14="http://schemas.microsoft.com/office/spreadsheetml/2009/9/main" uri="{504A1905-F514-4f6f-8877-14C23A59335A}">
      <x14:table altTextSummary="Summer Food Service Program (SFSP) County Profile - July 2024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10" displayName="Table10" ref="A7:E66" totalsRowShown="0" headerRowCellStyle="Normal" dataCellStyle="Normal">
  <autoFilter ref="A7:E66" xr:uid="{00000000-0009-0000-0100-00000A000000}"/>
  <tableColumns count="5">
    <tableColumn id="1" xr3:uid="{00000000-0010-0000-0900-000001000000}" name="County" dataCellStyle="Normal"/>
    <tableColumn id="2" xr3:uid="{00000000-0010-0000-0900-000002000000}" name="SFSP Federal Funding Total" dataDxfId="94" dataCellStyle="Normal">
      <calculatedColumnFormula>SUM(Table9[[#This Row],[SFSP Breakfast Federal Reimbursement]:[SFSP Snack Federal Reimbursement]])</calculatedColumnFormula>
    </tableColumn>
    <tableColumn id="3" xr3:uid="{00000000-0010-0000-0900-000003000000}" name="SSO Federal Funding Total" dataDxfId="93" dataCellStyle="Normal">
      <calculatedColumnFormula>SUM(Table9[[#This Row],[SSO Breakfast Federal Reimbursement]:[SSO Snack Federal Reimbursement]])</calculatedColumnFormula>
    </tableColumn>
    <tableColumn id="4" xr3:uid="{00000000-0010-0000-0900-000004000000}" name="SSO State Funding Total" dataDxfId="92" dataCellStyle="Normal">
      <calculatedColumnFormula>SUM(Table9[[#This Row],[SSO Breakfast State Reimbursement]:[SSO Supper State Reimbursement]])</calculatedColumnFormula>
    </tableColumn>
    <tableColumn id="5" xr3:uid="{00000000-0010-0000-0900-000005000000}" name="Total Summer Meal Funding Expended" dataDxfId="91" dataCellStyle="Normal">
      <calculatedColumnFormula>SUM(Table10[[#This Row],[SFSP Federal Funding Total]:[SSO State Funding Total]])</calculatedColumnFormula>
    </tableColumn>
  </tableColumns>
  <tableStyleInfo name="TableStyleLight15" showFirstColumn="0" showLastColumn="0" showRowStripes="1" showColumnStripes="0"/>
  <extLst>
    <ext xmlns:x14="http://schemas.microsoft.com/office/spreadsheetml/2009/9/main" uri="{504A1905-F514-4f6f-8877-14C23A59335A}">
      <x14:table altTextSummary="Summer Meal Funding October 2023 to September 2024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11" displayName="Table11" ref="A6:O17" totalsRowShown="0" headerRowDxfId="90" headerRowCellStyle="Normal" dataCellStyle="Normal">
  <autoFilter ref="A6:O17" xr:uid="{00000000-0009-0000-0100-00000B000000}"/>
  <tableColumns count="15">
    <tableColumn id="1" xr3:uid="{00000000-0010-0000-0A00-000001000000}" name="SFSP Key Metrics" dataCellStyle="Normal"/>
    <tableColumn id="8" xr3:uid="{00000000-0010-0000-0A00-000008000000}" name="July 2021" dataDxfId="89" dataCellStyle="Normal"/>
    <tableColumn id="9" xr3:uid="{00000000-0010-0000-0A00-000009000000}" name="Annual 2020-2021" dataDxfId="88" dataCellStyle="Normal"/>
    <tableColumn id="12" xr3:uid="{00000000-0010-0000-0A00-00000C000000}" name="July 2022" dataDxfId="87" dataCellStyle="Normal"/>
    <tableColumn id="13" xr3:uid="{00000000-0010-0000-0A00-00000D000000}" name="Annual 2021-2022" dataDxfId="86" dataCellStyle="Normal"/>
    <tableColumn id="14" xr3:uid="{00000000-0010-0000-0A00-00000E000000}" name="Percent Change_x000a_July 2021 to July 2022" dataDxfId="85" dataCellStyle="Normal">
      <calculatedColumnFormula>(D7-B7)/B7</calculatedColumnFormula>
    </tableColumn>
    <tableColumn id="22" xr3:uid="{F98DA6AE-946B-4B8B-ADCA-CBCBCC1E83EB}" name="Percent Change_x000a_Annual 2021 to Annual 2022" dataDxfId="84" dataCellStyle="Normal">
      <calculatedColumnFormula>(E7-C7)/C7</calculatedColumnFormula>
    </tableColumn>
    <tableColumn id="21" xr3:uid="{63077C41-6789-4810-959F-A263EF4DB5A9}" name="July 2023" dataDxfId="83" dataCellStyle="Normal"/>
    <tableColumn id="20" xr3:uid="{1A71233C-E8AA-4BB2-875E-7ED83A9689C8}" name="Annual 2022-2023" dataDxfId="82" dataCellStyle="Normal"/>
    <tableColumn id="19" xr3:uid="{9E3AA561-4906-4F96-801A-A0E8DD3A7CF4}" name="Percent Change_x000a_July 2022 to July 2023" dataDxfId="81" dataCellStyle="Normal">
      <calculatedColumnFormula>(H7-D7)/D7</calculatedColumnFormula>
    </tableColumn>
    <tableColumn id="23" xr3:uid="{8D515BE7-B812-44F4-92A0-6DEBE554D829}" name="Percent Change_x000a_Annual 2022 to Annual 2023" dataDxfId="80" dataCellStyle="Normal">
      <calculatedColumnFormula>(I7-E7)/E7</calculatedColumnFormula>
    </tableColumn>
    <tableColumn id="25" xr3:uid="{BBD3AF9B-7CBF-4AA4-A909-F3CE6720A50A}" name="July 2024" dataDxfId="79" dataCellStyle="Normal"/>
    <tableColumn id="24" xr3:uid="{ACA2D216-F1E5-49E4-A7FE-5D66FC185F30}" name="Annual 2023-2024" dataDxfId="78" dataCellStyle="Normal"/>
    <tableColumn id="26" xr3:uid="{28A73580-CB72-4958-8ECE-5E0AF7A40102}" name="Percent Change July 2023 to July 2024" dataDxfId="77" dataCellStyle="Normal">
      <calculatedColumnFormula>(L7-H7)/H7</calculatedColumnFormula>
    </tableColumn>
    <tableColumn id="15" xr3:uid="{00000000-0010-0000-0A00-00000F000000}" name="Percent Change Annual 2023 to Annual 2024" dataDxfId="76" dataCellStyle="Normal">
      <calculatedColumnFormula>(M7-I7)/I7</calculatedColumnFormula>
    </tableColumn>
  </tableColumns>
  <tableStyleInfo name="TableStyleLight15" showFirstColumn="0" showLastColumn="0" showRowStripes="1" showColumnStripes="0"/>
  <extLst>
    <ext xmlns:x14="http://schemas.microsoft.com/office/spreadsheetml/2009/9/main" uri="{504A1905-F514-4f6f-8877-14C23A59335A}">
      <x14:table altTextSummary="Summer Food Service Program (SFSP) - October 2023 to September 2024_x000d__x000a_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12" displayName="Table12" ref="A6:O17" totalsRowShown="0" headerRowCellStyle="Normal" dataCellStyle="Normal">
  <autoFilter ref="A6:O17" xr:uid="{00000000-0009-0000-0100-00000C000000}"/>
  <tableColumns count="15">
    <tableColumn id="1" xr3:uid="{00000000-0010-0000-0B00-000001000000}" name="SSO Key Metrics" dataDxfId="75" dataCellStyle="Normal"/>
    <tableColumn id="2" xr3:uid="{00000000-0010-0000-0B00-000002000000}" name="July 2021" dataDxfId="74" dataCellStyle="Normal"/>
    <tableColumn id="3" xr3:uid="{00000000-0010-0000-0B00-000003000000}" name="Annual 2020-2021" dataDxfId="73" dataCellStyle="Normal"/>
    <tableColumn id="4" xr3:uid="{00000000-0010-0000-0B00-000004000000}" name="July 2022" dataDxfId="72" dataCellStyle="Normal"/>
    <tableColumn id="5" xr3:uid="{00000000-0010-0000-0B00-000005000000}" name="Annual 2021-2022" dataDxfId="71" dataCellStyle="Normal"/>
    <tableColumn id="6" xr3:uid="{00000000-0010-0000-0B00-000006000000}" name="Percent Change_x000a_July 2021 to July 2022" dataDxfId="70" dataCellStyle="Normal">
      <calculatedColumnFormula>(D7-B7)/B7</calculatedColumnFormula>
    </tableColumn>
    <tableColumn id="7" xr3:uid="{00000000-0010-0000-0B00-000007000000}" name="Percent Change_x000a_Annual 2021 to Annual 2022" dataDxfId="69" dataCellStyle="Normal">
      <calculatedColumnFormula>(E7-C7)/C7</calculatedColumnFormula>
    </tableColumn>
    <tableColumn id="8" xr3:uid="{00000000-0010-0000-0B00-000008000000}" name="July 2023" dataDxfId="68" dataCellStyle="Normal"/>
    <tableColumn id="9" xr3:uid="{00000000-0010-0000-0B00-000009000000}" name="Annual 2022-2023" dataDxfId="67" dataCellStyle="Normal"/>
    <tableColumn id="10" xr3:uid="{00000000-0010-0000-0B00-00000A000000}" name="Percent Change_x000a_July 2022 to July 2023" dataDxfId="66" dataCellStyle="Normal">
      <calculatedColumnFormula>(H7-D7)/D7</calculatedColumnFormula>
    </tableColumn>
    <tableColumn id="11" xr3:uid="{00000000-0010-0000-0B00-00000B000000}" name="Percent Change_x000a_Annual 2022 to Annual 2023" dataDxfId="65" dataCellStyle="Normal">
      <calculatedColumnFormula>(I7-E7)/E7</calculatedColumnFormula>
    </tableColumn>
    <tableColumn id="12" xr3:uid="{00000000-0010-0000-0B00-00000C000000}" name="July 2024" dataDxfId="64" dataCellStyle="Normal"/>
    <tableColumn id="13" xr3:uid="{00000000-0010-0000-0B00-00000D000000}" name="Annual 2023-2024" dataDxfId="63" dataCellStyle="Normal"/>
    <tableColumn id="14" xr3:uid="{00000000-0010-0000-0B00-00000E000000}" name="Percent Change July 2023 to July 2024" dataDxfId="62" dataCellStyle="Normal">
      <calculatedColumnFormula>(L7-H7)/H7</calculatedColumnFormula>
    </tableColumn>
    <tableColumn id="15" xr3:uid="{00000000-0010-0000-0B00-00000F000000}" name="Percent Change Annual 2023 to Annual 2024" dataDxfId="61" dataCellStyle="Normal">
      <calculatedColumnFormula>(M7-I7)/I7</calculatedColumnFormula>
    </tableColumn>
  </tableColumns>
  <tableStyleInfo name="TableStyleLight15" showFirstColumn="0" showLastColumn="0" showRowStripes="1" showColumnStripes="0"/>
  <extLst>
    <ext xmlns:x14="http://schemas.microsoft.com/office/spreadsheetml/2009/9/main" uri="{504A1905-F514-4f6f-8877-14C23A59335A}">
      <x14:table altTextSummary="Summer Seamless Options (SSO) - October 2020 to September 2024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13" displayName="Table13" ref="A7:O18" totalsRowShown="0" headerRowCellStyle="Normal" dataCellStyle="Normal" totalsRowCellStyle="Total">
  <autoFilter ref="A7:O18" xr:uid="{00000000-0009-0000-0100-00000D000000}"/>
  <tableColumns count="15">
    <tableColumn id="1" xr3:uid="{00000000-0010-0000-0C00-000001000000}" name="SFSP/SSO Key Metrics" dataDxfId="60" totalsRowDxfId="59" dataCellStyle="Normal" totalsRowCellStyle="Total"/>
    <tableColumn id="2" xr3:uid="{00000000-0010-0000-0C00-000002000000}" name="July 2021" dataDxfId="58" totalsRowDxfId="57" dataCellStyle="Normal" totalsRowCellStyle="Total">
      <calculatedColumnFormula>'SFSP Comparison Report'!B7+'SSO Comparison Report'!B7</calculatedColumnFormula>
    </tableColumn>
    <tableColumn id="3" xr3:uid="{00000000-0010-0000-0C00-000003000000}" name="Annual 2020-2021" dataDxfId="56" totalsRowDxfId="55" dataCellStyle="Normal" totalsRowCellStyle="Total">
      <calculatedColumnFormula>'SFSP Comparison Report'!C7+'SSO Comparison Report'!C7</calculatedColumnFormula>
    </tableColumn>
    <tableColumn id="4" xr3:uid="{00000000-0010-0000-0C00-000004000000}" name="July 2022" dataDxfId="54" totalsRowDxfId="53" dataCellStyle="Normal" totalsRowCellStyle="Total">
      <calculatedColumnFormula>'SFSP Comparison Report'!D7+'SSO Comparison Report'!D7</calculatedColumnFormula>
    </tableColumn>
    <tableColumn id="5" xr3:uid="{00000000-0010-0000-0C00-000005000000}" name="Annual 2021-2022" dataDxfId="52" totalsRowDxfId="51" dataCellStyle="Normal" totalsRowCellStyle="Total">
      <calculatedColumnFormula>'SFSP Comparison Report'!E7+'SSO Comparison Report'!E7</calculatedColumnFormula>
    </tableColumn>
    <tableColumn id="6" xr3:uid="{00000000-0010-0000-0C00-000006000000}" name="Percent Change_x000a_July 2021 to July 2022" dataDxfId="50" totalsRowDxfId="49" dataCellStyle="Normal" totalsRowCellStyle="Total">
      <calculatedColumnFormula>(D8-B8)/B8</calculatedColumnFormula>
    </tableColumn>
    <tableColumn id="7" xr3:uid="{00000000-0010-0000-0C00-000007000000}" name="Percent Change_x000a_Annual 2021 to Annual 2022" dataDxfId="48" totalsRowDxfId="47" dataCellStyle="Normal" totalsRowCellStyle="Total">
      <calculatedColumnFormula>(E8-C8)/C8</calculatedColumnFormula>
    </tableColumn>
    <tableColumn id="8" xr3:uid="{00000000-0010-0000-0C00-000008000000}" name="July 2023" dataDxfId="46" totalsRowDxfId="45" dataCellStyle="Normal" totalsRowCellStyle="Total">
      <calculatedColumnFormula>'SFSP Comparison Report'!H7+'SSO Comparison Report'!H7</calculatedColumnFormula>
    </tableColumn>
    <tableColumn id="9" xr3:uid="{00000000-0010-0000-0C00-000009000000}" name="Annual 2022-2023" dataDxfId="44" totalsRowDxfId="43" dataCellStyle="Normal" totalsRowCellStyle="Total">
      <calculatedColumnFormula>'SFSP Comparison Report'!I7+'SSO Comparison Report'!I7</calculatedColumnFormula>
    </tableColumn>
    <tableColumn id="10" xr3:uid="{00000000-0010-0000-0C00-00000A000000}" name="Percent Change_x000a_July 2022 to July 2023" dataDxfId="42" totalsRowDxfId="41" dataCellStyle="Normal" totalsRowCellStyle="Total">
      <calculatedColumnFormula>(H8-D8)/D8</calculatedColumnFormula>
    </tableColumn>
    <tableColumn id="11" xr3:uid="{00000000-0010-0000-0C00-00000B000000}" name="Percent Change_x000a_Annual 2022 to Annual 2023" dataDxfId="40" totalsRowDxfId="39" dataCellStyle="Normal" totalsRowCellStyle="Total">
      <calculatedColumnFormula>(I8-E8)/E8</calculatedColumnFormula>
    </tableColumn>
    <tableColumn id="12" xr3:uid="{00000000-0010-0000-0C00-00000C000000}" name="July 2024" dataDxfId="38" totalsRowDxfId="37" dataCellStyle="Normal" totalsRowCellStyle="Total"/>
    <tableColumn id="13" xr3:uid="{00000000-0010-0000-0C00-00000D000000}" name="Annual 2023-2024" dataDxfId="36" totalsRowDxfId="35" dataCellStyle="Normal" totalsRowCellStyle="Total"/>
    <tableColumn id="14" xr3:uid="{00000000-0010-0000-0C00-00000E000000}" name="Percent Change July 2023 to July 2024" dataDxfId="34" totalsRowDxfId="33" dataCellStyle="Normal" totalsRowCellStyle="Total">
      <calculatedColumnFormula>(L8-H8)/H8</calculatedColumnFormula>
    </tableColumn>
    <tableColumn id="15" xr3:uid="{00000000-0010-0000-0C00-00000F000000}" name="Percent Change Annual 2023 to Annual 2024" dataDxfId="32" totalsRowDxfId="31" dataCellStyle="Normal" totalsRowCellStyle="Total">
      <calculatedColumnFormula>(M8-I8)/I8</calculatedColumnFormula>
    </tableColumn>
  </tableColumns>
  <tableStyleInfo name="TableStyleLight15" showFirstColumn="0" showLastColumn="0" showRowStripes="1" showColumnStripes="0"/>
  <extLst>
    <ext xmlns:x14="http://schemas.microsoft.com/office/spreadsheetml/2009/9/main" uri="{504A1905-F514-4f6f-8877-14C23A59335A}">
      <x14:table altTextSummary="Total Summer Meals October 2020 to September 2024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4" displayName="Table14" ref="A7:O19" totalsRowShown="0" headerRowDxfId="30" headerRowCellStyle="Normal" dataCellStyle="Normal">
  <autoFilter ref="A7:O19" xr:uid="{00000000-0009-0000-0100-00000E000000}"/>
  <tableColumns count="15">
    <tableColumn id="1" xr3:uid="{00000000-0010-0000-0D00-000001000000}" name="SFSP/SSO Key Metrics" dataDxfId="29" dataCellStyle="Normal"/>
    <tableColumn id="2" xr3:uid="{00000000-0010-0000-0D00-000002000000}" name="July 2021" dataDxfId="28" dataCellStyle="Normal"/>
    <tableColumn id="3" xr3:uid="{00000000-0010-0000-0D00-000003000000}" name="Annual 2020-2021" dataDxfId="27" dataCellStyle="Normal"/>
    <tableColumn id="4" xr3:uid="{00000000-0010-0000-0D00-000004000000}" name="July 2022" dataDxfId="26" dataCellStyle="Normal"/>
    <tableColumn id="5" xr3:uid="{00000000-0010-0000-0D00-000005000000}" name="Annual 2021-2022" dataDxfId="25" dataCellStyle="Normal"/>
    <tableColumn id="6" xr3:uid="{00000000-0010-0000-0D00-000006000000}" name="Percent Change_x000a_July 2021 to July 2022" dataDxfId="24" dataCellStyle="Normal">
      <calculatedColumnFormula>(D8-B8)/B8</calculatedColumnFormula>
    </tableColumn>
    <tableColumn id="7" xr3:uid="{00000000-0010-0000-0D00-000007000000}" name="Percent Change_x000a_Annual 2021 to Annual 2022" dataDxfId="23" dataCellStyle="Normal">
      <calculatedColumnFormula>(E8-C8)/C8</calculatedColumnFormula>
    </tableColumn>
    <tableColumn id="8" xr3:uid="{00000000-0010-0000-0D00-000008000000}" name="July 2023" dataDxfId="22" dataCellStyle="Normal"/>
    <tableColumn id="9" xr3:uid="{00000000-0010-0000-0D00-000009000000}" name="Annual 2022-2023" dataDxfId="21" dataCellStyle="Normal"/>
    <tableColumn id="10" xr3:uid="{00000000-0010-0000-0D00-00000A000000}" name="Percent Change_x000a_July 2022 to July 2023" dataDxfId="20" dataCellStyle="Percent">
      <calculatedColumnFormula>(H8-D8)/D8</calculatedColumnFormula>
    </tableColumn>
    <tableColumn id="11" xr3:uid="{00000000-0010-0000-0D00-00000B000000}" name="Percent Change_x000a_Annual 2022 to Annual 2023" dataDxfId="19" dataCellStyle="Percent">
      <calculatedColumnFormula>(I8-E8)/E8</calculatedColumnFormula>
    </tableColumn>
    <tableColumn id="12" xr3:uid="{00000000-0010-0000-0D00-00000C000000}" name="July 2024" dataDxfId="18" dataCellStyle="Normal"/>
    <tableColumn id="13" xr3:uid="{00000000-0010-0000-0D00-00000D000000}" name="Annual 2023-2024" dataDxfId="17" dataCellStyle="Normal"/>
    <tableColumn id="14" xr3:uid="{00000000-0010-0000-0D00-00000E000000}" name="Percent Change July 2023 to July 2024" dataDxfId="16" dataCellStyle="Normal">
      <calculatedColumnFormula>(L8-H8)/H8</calculatedColumnFormula>
    </tableColumn>
    <tableColumn id="15" xr3:uid="{00000000-0010-0000-0D00-00000F000000}" name="Percent Change Annual 2023 to Annual 2024" dataDxfId="15" dataCellStyle="Normal">
      <calculatedColumnFormula>(M8-I8)/I8</calculatedColumnFormula>
    </tableColumn>
  </tableColumns>
  <tableStyleInfo name="TableStyleLight15" showFirstColumn="0" showLastColumn="0" showRowStripes="1" showColumnStripes="0"/>
  <extLst>
    <ext xmlns:x14="http://schemas.microsoft.com/office/spreadsheetml/2009/9/main" uri="{504A1905-F514-4f6f-8877-14C23A59335A}">
      <x14:table altTextSummary="Total Summer Meals Funding October 2020 to September 2024_x000d__x000a_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5" displayName="Table15" ref="A7:O11" totalsRowShown="0" headerRowDxfId="14" headerRowCellStyle="Normal" dataCellStyle="Normal">
  <autoFilter ref="A7:O11" xr:uid="{00000000-0009-0000-0100-00000F000000}"/>
  <tableColumns count="15">
    <tableColumn id="1" xr3:uid="{00000000-0010-0000-0E00-000001000000}" name="SFSP/SSO Key Metrics" dataDxfId="13" dataCellStyle="Normal"/>
    <tableColumn id="2" xr3:uid="{00000000-0010-0000-0E00-000002000000}" name="July 2021" dataDxfId="12" dataCellStyle="Normal">
      <calculatedColumnFormula>SUM('Summer Funding Comparison'!B8:B11)</calculatedColumnFormula>
    </tableColumn>
    <tableColumn id="3" xr3:uid="{00000000-0010-0000-0E00-000003000000}" name="Annual 2020-2021" dataDxfId="11" dataCellStyle="Normal">
      <calculatedColumnFormula>SUM('Summer Funding Comparison'!C8:C11)</calculatedColumnFormula>
    </tableColumn>
    <tableColumn id="4" xr3:uid="{00000000-0010-0000-0E00-000004000000}" name="July 2022" dataDxfId="10" dataCellStyle="Normal">
      <calculatedColumnFormula>SUM('Summer Funding Comparison'!D8:D11)</calculatedColumnFormula>
    </tableColumn>
    <tableColumn id="5" xr3:uid="{00000000-0010-0000-0E00-000005000000}" name="Annual 2021-2022" dataDxfId="9" dataCellStyle="Normal">
      <calculatedColumnFormula>SUM('Summer Funding Comparison'!E8:E11)</calculatedColumnFormula>
    </tableColumn>
    <tableColumn id="16" xr3:uid="{2384B483-838F-4FF0-BFC1-98BAE2773313}" name="Percent Change_x000a_July 2021 to July 2022" dataDxfId="8" dataCellStyle="Normal">
      <calculatedColumnFormula>(D8-B8)/B8</calculatedColumnFormula>
    </tableColumn>
    <tableColumn id="7" xr3:uid="{00000000-0010-0000-0E00-000007000000}" name="Percent Change_x000a_Annual 2021 to Annual 2022" dataDxfId="7" dataCellStyle="Normal">
      <calculatedColumnFormula>(E8-C8)/C8</calculatedColumnFormula>
    </tableColumn>
    <tableColumn id="8" xr3:uid="{00000000-0010-0000-0E00-000008000000}" name="July 2023" dataDxfId="6" dataCellStyle="Normal">
      <calculatedColumnFormula>SUM('Summer Funding Comparison'!H8:H11)</calculatedColumnFormula>
    </tableColumn>
    <tableColumn id="9" xr3:uid="{00000000-0010-0000-0E00-000009000000}" name="Annual 2022-2023" dataCellStyle="Normal"/>
    <tableColumn id="10" xr3:uid="{00000000-0010-0000-0E00-00000A000000}" name="Percent Change_x000a_July 2022 to July 2023" dataDxfId="5" dataCellStyle="Normal">
      <calculatedColumnFormula>(H8-D8)/D8</calculatedColumnFormula>
    </tableColumn>
    <tableColumn id="11" xr3:uid="{00000000-0010-0000-0E00-00000B000000}" name="Percent Change_x000a_Annual 2022 to Annual 2023" dataDxfId="4" dataCellStyle="Normal">
      <calculatedColumnFormula>(I8-E8)/E8</calculatedColumnFormula>
    </tableColumn>
    <tableColumn id="12" xr3:uid="{00000000-0010-0000-0E00-00000C000000}" name="July 2024" dataDxfId="3" dataCellStyle="Normal">
      <calculatedColumnFormula>SUM('Summer Funding Comparison'!L8:L11)</calculatedColumnFormula>
    </tableColumn>
    <tableColumn id="13" xr3:uid="{00000000-0010-0000-0E00-00000D000000}" name="Annual 2024" dataDxfId="2" dataCellStyle="Normal">
      <calculatedColumnFormula>SUM('Summer Funding Comparison'!M8:M11)</calculatedColumnFormula>
    </tableColumn>
    <tableColumn id="14" xr3:uid="{00000000-0010-0000-0E00-00000E000000}" name="Percent Change July 2023 to July 2024" dataDxfId="1" dataCellStyle="Normal">
      <calculatedColumnFormula>(L8-H8)/H8</calculatedColumnFormula>
    </tableColumn>
    <tableColumn id="15" xr3:uid="{00000000-0010-0000-0E00-00000F000000}" name="Percent Change Annual 2023 to Annual 2024" dataDxfId="0" dataCellStyle="Normal">
      <calculatedColumnFormula>(M8-I8)/I8</calculatedColumnFormula>
    </tableColumn>
  </tableColumns>
  <tableStyleInfo name="TableStyleLight15" showFirstColumn="0" showLastColumn="0" showRowStripes="1" showColumnStripes="0"/>
  <extLst>
    <ext xmlns:x14="http://schemas.microsoft.com/office/spreadsheetml/2009/9/main" uri="{504A1905-F514-4f6f-8877-14C23A59335A}">
      <x14:table altTextSummary="Total Summer Meals Funding Comparison - October 2020 to September 2024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6:L65" totalsRowShown="0" headerRowDxfId="179" headerRowCellStyle="Normal" dataCellStyle="Normal">
  <autoFilter ref="A6:L65" xr:uid="{00000000-0009-0000-0100-000003000000}"/>
  <tableColumns count="12">
    <tableColumn id="1" xr3:uid="{00000000-0010-0000-0200-000001000000}" name="County" dataCellStyle="Normal"/>
    <tableColumn id="2" xr3:uid="{00000000-0010-0000-0200-000002000000}" name="Sponsors" dataDxfId="178" dataCellStyle="Normal"/>
    <tableColumn id="3" xr3:uid="{00000000-0010-0000-0200-000003000000}" name="Sites" dataDxfId="177" dataCellStyle="Normal"/>
    <tableColumn id="4" xr3:uid="{00000000-0010-0000-0200-000004000000}" name="Breakfast Served" dataDxfId="176" dataCellStyle="Normal"/>
    <tableColumn id="5" xr3:uid="{00000000-0010-0000-0200-000005000000}" name="Breakfast Average Daily Participation" dataDxfId="175" dataCellStyle="Normal"/>
    <tableColumn id="6" xr3:uid="{00000000-0010-0000-0200-000006000000}" name="Lunch Served" dataDxfId="174" dataCellStyle="Normal"/>
    <tableColumn id="7" xr3:uid="{00000000-0010-0000-0200-000007000000}" name="Lunch Average Daily Participation" dataDxfId="173" dataCellStyle="Normal"/>
    <tableColumn id="8" xr3:uid="{00000000-0010-0000-0200-000008000000}" name="Supper Served" dataDxfId="172" dataCellStyle="Normal"/>
    <tableColumn id="9" xr3:uid="{00000000-0010-0000-0200-000009000000}" name="Supper Average Daily Participation" dataDxfId="171" dataCellStyle="Normal"/>
    <tableColumn id="10" xr3:uid="{00000000-0010-0000-0200-00000A000000}" name="Snack Served" dataDxfId="170" dataCellStyle="Normal"/>
    <tableColumn id="11" xr3:uid="{00000000-0010-0000-0200-00000B000000}" name="Snack Average Daily Participation" dataDxfId="169" dataCellStyle="Normal"/>
    <tableColumn id="12" xr3:uid="{00000000-0010-0000-0200-00000C000000}" name="Total SSO Meals Served" dataDxfId="168" dataCellStyle="Normal">
      <calculatedColumnFormula>Table3[[#This Row],[Breakfast Served]]+Table3[[#This Row],[Lunch Served]]+Table3[[#This Row],[Supper Served]]+Table3[[#This Row],[Snack Served]]</calculatedColumnFormula>
    </tableColumn>
  </tableColumns>
  <tableStyleInfo name="TableStyleLight15" showFirstColumn="0" showLastColumn="0" showRowStripes="1" showColumnStripes="0"/>
  <extLst>
    <ext xmlns:x14="http://schemas.microsoft.com/office/spreadsheetml/2009/9/main" uri="{504A1905-F514-4f6f-8877-14C23A59335A}">
      <x14:table altTextSummary="Seamless Summer Options (SSO) Program County Profile - July 2024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6:L65" totalsRowShown="0" headerRowDxfId="167" headerRowCellStyle="Normal" dataCellStyle="Normal">
  <autoFilter ref="A6:L65" xr:uid="{00000000-0009-0000-0100-000002000000}"/>
  <tableColumns count="12">
    <tableColumn id="1" xr3:uid="{00000000-0010-0000-0100-000001000000}" name="County" dataCellStyle="Normal"/>
    <tableColumn id="2" xr3:uid="{00000000-0010-0000-0100-000002000000}" name="Sponsors" dataDxfId="166" dataCellStyle="Normal"/>
    <tableColumn id="3" xr3:uid="{00000000-0010-0000-0100-000003000000}" name="Sites" dataDxfId="165" dataCellStyle="Normal"/>
    <tableColumn id="4" xr3:uid="{00000000-0010-0000-0100-000004000000}" name="Breakfast Served" dataDxfId="164" dataCellStyle="Normal"/>
    <tableColumn id="5" xr3:uid="{A0370468-2AAA-4E9C-80BC-F1069E2025B5}" name="Breakfast Average Daily Participation" dataDxfId="163" dataCellStyle="Normal"/>
    <tableColumn id="6" xr3:uid="{00000000-0010-0000-0100-000006000000}" name="Lunch Served" dataDxfId="162" dataCellStyle="Normal"/>
    <tableColumn id="7" xr3:uid="{00000000-0010-0000-0100-000007000000}" name="Lunch Average Daily Participation" dataDxfId="161" dataCellStyle="Normal"/>
    <tableColumn id="8" xr3:uid="{00000000-0010-0000-0100-000008000000}" name="Supper Served" dataDxfId="160" dataCellStyle="Normal"/>
    <tableColumn id="9" xr3:uid="{00000000-0010-0000-0100-000009000000}" name="Supper Average Daily Participation" dataDxfId="159" dataCellStyle="Normal"/>
    <tableColumn id="10" xr3:uid="{00000000-0010-0000-0100-00000A000000}" name="Snack Served" dataDxfId="158" dataCellStyle="Normal"/>
    <tableColumn id="11" xr3:uid="{00000000-0010-0000-0100-00000B000000}" name="Snack Average Daily Participation" dataDxfId="157" dataCellStyle="Normal"/>
    <tableColumn id="12" xr3:uid="{00000000-0010-0000-0100-00000C000000}" name="Total SFSP Meals Served" dataDxfId="156" dataCellStyle="Normal"/>
  </tableColumns>
  <tableStyleInfo name="TableStyleLight15" showFirstColumn="0" showLastColumn="0" showRowStripes="1" showColumnStripes="0"/>
  <extLst>
    <ext xmlns:x14="http://schemas.microsoft.com/office/spreadsheetml/2009/9/main" uri="{504A1905-F514-4f6f-8877-14C23A59335A}">
      <x14:table altTextSummary="Summer Food Service Program (SFSP) County Profile - 2023-2024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6:L65" totalsRowShown="0" headerRowDxfId="155" headerRowCellStyle="Normal" dataCellStyle="Normal">
  <autoFilter ref="A6:L65" xr:uid="{00000000-0009-0000-0100-000004000000}"/>
  <tableColumns count="12">
    <tableColumn id="1" xr3:uid="{00000000-0010-0000-0300-000001000000}" name="County" dataCellStyle="Normal"/>
    <tableColumn id="2" xr3:uid="{00000000-0010-0000-0300-000002000000}" name="Sponsors" dataDxfId="154" dataCellStyle="Normal"/>
    <tableColumn id="3" xr3:uid="{00000000-0010-0000-0300-000003000000}" name="Sites" dataDxfId="153" dataCellStyle="Normal"/>
    <tableColumn id="4" xr3:uid="{00000000-0010-0000-0300-000004000000}" name="Breakfast Served" dataDxfId="152" dataCellStyle="Normal"/>
    <tableColumn id="5" xr3:uid="{00000000-0010-0000-0300-000005000000}" name="Breakfast Average Daily Participation" dataDxfId="151" dataCellStyle="Normal"/>
    <tableColumn id="6" xr3:uid="{00000000-0010-0000-0300-000006000000}" name="Lunch Served" dataDxfId="150" dataCellStyle="Normal"/>
    <tableColumn id="7" xr3:uid="{00000000-0010-0000-0300-000007000000}" name="Lunch Average Daily Participation" dataDxfId="149" dataCellStyle="Normal"/>
    <tableColumn id="8" xr3:uid="{00000000-0010-0000-0300-000008000000}" name="Supper Served" dataDxfId="148" dataCellStyle="Normal"/>
    <tableColumn id="9" xr3:uid="{00000000-0010-0000-0300-000009000000}" name="Supper Average Daily Participation" dataDxfId="147" dataCellStyle="Normal"/>
    <tableColumn id="10" xr3:uid="{00000000-0010-0000-0300-00000A000000}" name="Snack Served" dataDxfId="146" dataCellStyle="Normal"/>
    <tableColumn id="11" xr3:uid="{00000000-0010-0000-0300-00000B000000}" name="Snack Average Daily Participation" dataDxfId="145" dataCellStyle="Normal"/>
    <tableColumn id="12" xr3:uid="{00000000-0010-0000-0300-00000C000000}" name="Total SSO Meals Served" dataDxfId="144" dataCellStyle="Normal">
      <calculatedColumnFormula>Table4[[#This Row],[Breakfast Served]]+Table4[[#This Row],[Lunch Served]]+Table4[[#This Row],[Supper Served]]+Table4[[#This Row],[Snack Served]]</calculatedColumnFormula>
    </tableColumn>
  </tableColumns>
  <tableStyleInfo name="TableStyleLight15" showFirstColumn="0" showLastColumn="0" showRowStripes="1" showColumnStripes="0"/>
  <extLst>
    <ext xmlns:x14="http://schemas.microsoft.com/office/spreadsheetml/2009/9/main" uri="{504A1905-F514-4f6f-8877-14C23A59335A}">
      <x14:table altTextSummary="Seamless Summer Options (SSO) Program County Profile - 2023-24_x000d__x000a_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" displayName="Table5" ref="A6:L65" totalsRowShown="0" headerRowDxfId="143" headerRowCellStyle="Normal" dataCellStyle="Normal">
  <autoFilter ref="A6:L65" xr:uid="{00000000-0009-0000-0100-000005000000}"/>
  <tableColumns count="12">
    <tableColumn id="1" xr3:uid="{00000000-0010-0000-0400-000001000000}" name="County" dataCellStyle="Normal"/>
    <tableColumn id="2" xr3:uid="{00000000-0010-0000-0400-000002000000}" name="Sponsors" dataCellStyle="Normal">
      <calculatedColumnFormula>Table1[[#This Row],[Sponsors]]+Table3[[#This Row],[Sponsors]]</calculatedColumnFormula>
    </tableColumn>
    <tableColumn id="3" xr3:uid="{00000000-0010-0000-0400-000003000000}" name="Sites" dataCellStyle="Normal">
      <calculatedColumnFormula>Table1[[#This Row],[Sites]]+Table3[[#This Row],[Sites]]</calculatedColumnFormula>
    </tableColumn>
    <tableColumn id="4" xr3:uid="{00000000-0010-0000-0400-000004000000}" name="Breakfast Served" dataDxfId="142" dataCellStyle="Normal">
      <calculatedColumnFormula>Table1[[#This Row],[Breakfast Served]]+Table3[[#This Row],[Breakfast Served]]</calculatedColumnFormula>
    </tableColumn>
    <tableColumn id="5" xr3:uid="{00000000-0010-0000-0400-000005000000}" name="Breakfast Average Daily Participation" dataDxfId="141" dataCellStyle="Normal">
      <calculatedColumnFormula>Table1[[#This Row],[Breakfast Average Daily Participation]]+Table3[[#This Row],[Breakfast Average Daily Participation]]</calculatedColumnFormula>
    </tableColumn>
    <tableColumn id="6" xr3:uid="{00000000-0010-0000-0400-000006000000}" name="Lunch Served" dataDxfId="140" dataCellStyle="Normal">
      <calculatedColumnFormula>Table1[[#This Row],[Lunch Served]]+Table3[[#This Row],[Lunch Served]]</calculatedColumnFormula>
    </tableColumn>
    <tableColumn id="7" xr3:uid="{00000000-0010-0000-0400-000007000000}" name="Lunch Average Daily Participation" dataDxfId="139" dataCellStyle="Normal">
      <calculatedColumnFormula>Table1[[#This Row],[Lunch Average Daily Participation]]+Table3[[#This Row],[Lunch Average Daily Participation]]</calculatedColumnFormula>
    </tableColumn>
    <tableColumn id="8" xr3:uid="{00000000-0010-0000-0400-000008000000}" name="Supper Served" dataDxfId="138" dataCellStyle="Normal">
      <calculatedColumnFormula>Table1[[#This Row],[Supper Served]]+Table3[[#This Row],[Supper Served]]</calculatedColumnFormula>
    </tableColumn>
    <tableColumn id="9" xr3:uid="{00000000-0010-0000-0400-000009000000}" name="Supper Average Daily Participation" dataDxfId="137" dataCellStyle="Normal">
      <calculatedColumnFormula>Table1[[#This Row],[Supper Average Daily Participation]]+Table3[[#This Row],[Supper Average Daily Participation]]</calculatedColumnFormula>
    </tableColumn>
    <tableColumn id="10" xr3:uid="{00000000-0010-0000-0400-00000A000000}" name="Snack Served" dataDxfId="136" dataCellStyle="Normal">
      <calculatedColumnFormula>Table1[[#This Row],[Snack Served]]+Table3[[#This Row],[Snack Served]]</calculatedColumnFormula>
    </tableColumn>
    <tableColumn id="11" xr3:uid="{00000000-0010-0000-0400-00000B000000}" name="Snack Average Daily Participation" dataDxfId="135" dataCellStyle="Normal">
      <calculatedColumnFormula>Table1[[#This Row],[Snack Average Daily Participation]]+Table3[[#This Row],[Snack Average Daily Participation]]</calculatedColumnFormula>
    </tableColumn>
    <tableColumn id="12" xr3:uid="{00000000-0010-0000-0400-00000C000000}" name="Total Summer Meals Served" dataDxfId="134" dataCellStyle="Normal">
      <calculatedColumnFormula>Table5[[#This Row],[Breakfast Served]]+Table5[[#This Row],[Lunch Served]]+Table5[[#This Row],[Supper Served]]+Table5[[#This Row],[Snack Served]]</calculatedColumnFormula>
    </tableColumn>
  </tableColumns>
  <tableStyleInfo name="TableStyleLight15" showFirstColumn="0" showLastColumn="0" showRowStripes="1" showColumnStripes="0"/>
  <extLst>
    <ext xmlns:x14="http://schemas.microsoft.com/office/spreadsheetml/2009/9/main" uri="{504A1905-F514-4f6f-8877-14C23A59335A}">
      <x14:table altTextSummary="Total Summer Meals - July 2024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6" displayName="Table6" ref="A6:L65" totalsRowShown="0" headerRowDxfId="133">
  <autoFilter ref="A6:L65" xr:uid="{00000000-0009-0000-0100-000006000000}"/>
  <tableColumns count="12">
    <tableColumn id="1" xr3:uid="{00000000-0010-0000-0500-000001000000}" name="County"/>
    <tableColumn id="2" xr3:uid="{00000000-0010-0000-0500-000002000000}" name="Sponsors">
      <calculatedColumnFormula>Table2[[#This Row],[Sponsors]]+Table4[[#This Row],[Sponsors]]</calculatedColumnFormula>
    </tableColumn>
    <tableColumn id="3" xr3:uid="{00000000-0010-0000-0500-000003000000}" name="Sites">
      <calculatedColumnFormula>Table2[[#This Row],[Sites]]+Table4[[#This Row],[Sites]]</calculatedColumnFormula>
    </tableColumn>
    <tableColumn id="4" xr3:uid="{00000000-0010-0000-0500-000004000000}" name="Breakfast Served" dataDxfId="132">
      <calculatedColumnFormula>Table2[[#This Row],[Breakfast Served]]+Table4[[#This Row],[Breakfast Served]]</calculatedColumnFormula>
    </tableColumn>
    <tableColumn id="5" xr3:uid="{00000000-0010-0000-0500-000005000000}" name="Breakfast Average Daily Participation" dataDxfId="131">
      <calculatedColumnFormula>Table2[[#This Row],[Breakfast Average Daily Participation]]+Table4[[#This Row],[Breakfast Average Daily Participation]]</calculatedColumnFormula>
    </tableColumn>
    <tableColumn id="6" xr3:uid="{00000000-0010-0000-0500-000006000000}" name="Lunch Served" dataDxfId="130">
      <calculatedColumnFormula>Table2[[#This Row],[Lunch Served]]+Table4[[#This Row],[Lunch Served]]</calculatedColumnFormula>
    </tableColumn>
    <tableColumn id="7" xr3:uid="{00000000-0010-0000-0500-000007000000}" name="Lunch Average Daily Participation" dataDxfId="129">
      <calculatedColumnFormula>Table2[[#This Row],[Lunch Average Daily Participation]]+Table4[[#This Row],[Lunch Average Daily Participation]]</calculatedColumnFormula>
    </tableColumn>
    <tableColumn id="8" xr3:uid="{00000000-0010-0000-0500-000008000000}" name="Supper Served" dataDxfId="128">
      <calculatedColumnFormula>Table2[[#This Row],[Supper Served]]+Table4[[#This Row],[Supper Served]]</calculatedColumnFormula>
    </tableColumn>
    <tableColumn id="9" xr3:uid="{00000000-0010-0000-0500-000009000000}" name="Supper Average Daily Participation" dataDxfId="127">
      <calculatedColumnFormula>Table2[[#This Row],[Supper Average Daily Participation]]+Table4[[#This Row],[Supper Average Daily Participation]]</calculatedColumnFormula>
    </tableColumn>
    <tableColumn id="10" xr3:uid="{00000000-0010-0000-0500-00000A000000}" name="Snack Served" dataDxfId="126">
      <calculatedColumnFormula>Table2[[#This Row],[Snack Served]]+Table4[[#This Row],[Snack Served]]</calculatedColumnFormula>
    </tableColumn>
    <tableColumn id="11" xr3:uid="{00000000-0010-0000-0500-00000B000000}" name="Snack Average Daily Participation" dataDxfId="125">
      <calculatedColumnFormula>Table2[[#This Row],[Snack Average Daily Participation]]+Table4[[#This Row],[Snack Average Daily Participation]]</calculatedColumnFormula>
    </tableColumn>
    <tableColumn id="12" xr3:uid="{00000000-0010-0000-0500-00000C000000}" name="Total Summer Meals Served" dataDxfId="124">
      <calculatedColumnFormula>Table6[[#This Row],[Breakfast Served]]+Table6[[#This Row],[Lunch Served]]+Table6[[#This Row],[Supper Served]]+Table6[[#This Row],[Snack Served]]</calculatedColumnFormula>
    </tableColumn>
  </tableColumns>
  <tableStyleInfo name="TableStyleLight15" showFirstColumn="0" showLastColumn="0" showRowStripes="1" showColumnStripes="0"/>
  <extLst>
    <ext xmlns:x14="http://schemas.microsoft.com/office/spreadsheetml/2009/9/main" uri="{504A1905-F514-4f6f-8877-14C23A59335A}">
      <x14:table altTextSummary="Total Summer Meals - 2023-24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7" displayName="Table7" ref="A7:L66" totalsRowShown="0" headerRowDxfId="123" headerRowCellStyle="Normal" dataCellStyle="Normal">
  <autoFilter ref="A7:L66" xr:uid="{00000000-0009-0000-0100-000007000000}"/>
  <tableColumns count="12">
    <tableColumn id="1" xr3:uid="{00000000-0010-0000-0600-000001000000}" name="County" dataCellStyle="Normal"/>
    <tableColumn id="2" xr3:uid="{00000000-0010-0000-0600-000002000000}" name="SFSP Breakfast Federal Reimbursement" dataDxfId="122" dataCellStyle="Normal"/>
    <tableColumn id="3" xr3:uid="{00000000-0010-0000-0600-000003000000}" name="SFSP Lunch Federal Reimbursement" dataDxfId="121" dataCellStyle="Normal"/>
    <tableColumn id="4" xr3:uid="{00000000-0010-0000-0600-000004000000}" name="SFSP Supper Federal Reimbursement" dataDxfId="120" dataCellStyle="Normal"/>
    <tableColumn id="5" xr3:uid="{00000000-0010-0000-0600-000005000000}" name="SFSP Snack Federal Reimbursement" dataDxfId="119" dataCellStyle="Normal"/>
    <tableColumn id="6" xr3:uid="{00000000-0010-0000-0600-000006000000}" name="SSO Breakfast Federal Reimbursement" dataDxfId="118" dataCellStyle="Normal"/>
    <tableColumn id="7" xr3:uid="{00000000-0010-0000-0600-000007000000}" name="SSO Lunch Federal Reimbursement" dataDxfId="117" dataCellStyle="Normal"/>
    <tableColumn id="8" xr3:uid="{00000000-0010-0000-0600-000008000000}" name="SSO Supper Federal Reimbursement" dataDxfId="116" dataCellStyle="Normal"/>
    <tableColumn id="9" xr3:uid="{00000000-0010-0000-0600-000009000000}" name="SSO Snack Federal Reimbursement" dataDxfId="115" dataCellStyle="Normal"/>
    <tableColumn id="10" xr3:uid="{00000000-0010-0000-0600-00000A000000}" name="SSO Breakfast State Reimbursement" dataDxfId="114" dataCellStyle="Normal"/>
    <tableColumn id="11" xr3:uid="{00000000-0010-0000-0600-00000B000000}" name="SSO Lunch State Reimbursement" dataDxfId="113" dataCellStyle="Normal"/>
    <tableColumn id="12" xr3:uid="{00000000-0010-0000-0600-00000C000000}" name="SSO Supper State Reimbursement" dataDxfId="112" dataCellStyle="Normal"/>
  </tableColumns>
  <tableStyleInfo name="TableStyleLight15" showFirstColumn="0" showLastColumn="0" showRowStripes="1" showColumnStripes="0"/>
  <extLst>
    <ext xmlns:x14="http://schemas.microsoft.com/office/spreadsheetml/2009/9/main" uri="{504A1905-F514-4f6f-8877-14C23A59335A}">
      <x14:table altTextSummary="Summer Meal Funding - July 2024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8" displayName="Table8" ref="A7:E66" totalsRowShown="0" headerRowCellStyle="Normal" dataCellStyle="Normal">
  <autoFilter ref="A7:E66" xr:uid="{00000000-0009-0000-0100-000008000000}"/>
  <tableColumns count="5">
    <tableColumn id="1" xr3:uid="{00000000-0010-0000-0700-000001000000}" name="County" dataCellStyle="Normal"/>
    <tableColumn id="2" xr3:uid="{00000000-0010-0000-0700-000002000000}" name="SFSP Federal Funding Total" dataDxfId="111" dataCellStyle="Normal"/>
    <tableColumn id="3" xr3:uid="{00000000-0010-0000-0700-000003000000}" name="SSO Federal Funding Total" dataDxfId="110" dataCellStyle="Normal"/>
    <tableColumn id="4" xr3:uid="{00000000-0010-0000-0700-000004000000}" name="SSO State Funding Total" dataDxfId="109" dataCellStyle="Normal"/>
    <tableColumn id="5" xr3:uid="{00000000-0010-0000-0700-000005000000}" name="Total Summer Meal Funding Expended" dataDxfId="108" dataCellStyle="Normal"/>
  </tableColumns>
  <tableStyleInfo name="TableStyleLight15" showFirstColumn="0" showLastColumn="0" showRowStripes="1" showColumnStripes="0"/>
  <extLst>
    <ext xmlns:x14="http://schemas.microsoft.com/office/spreadsheetml/2009/9/main" uri="{504A1905-F514-4f6f-8877-14C23A59335A}">
      <x14:table altTextSummary="Summer Meal Funding Totals - July 2024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9" displayName="Table9" ref="A7:M66" totalsRowShown="0" headerRowDxfId="107" headerRowCellStyle="Normal" dataCellStyle="Normal">
  <autoFilter ref="A7:M66" xr:uid="{00000000-0009-0000-0100-000009000000}"/>
  <tableColumns count="13">
    <tableColumn id="1" xr3:uid="{00000000-0010-0000-0800-000001000000}" name="County" dataCellStyle="Normal"/>
    <tableColumn id="2" xr3:uid="{00000000-0010-0000-0800-000002000000}" name="SFSP Breakfast Federal Reimbursement" dataDxfId="106" dataCellStyle="Normal"/>
    <tableColumn id="3" xr3:uid="{00000000-0010-0000-0800-000003000000}" name="SFSP Lunch Federal Reimbursement" dataDxfId="105" dataCellStyle="Normal"/>
    <tableColumn id="4" xr3:uid="{00000000-0010-0000-0800-000004000000}" name="SFSP Supper Federal Reimbursement" dataDxfId="104" dataCellStyle="Normal"/>
    <tableColumn id="5" xr3:uid="{00000000-0010-0000-0800-000005000000}" name="SFSP Snack Federal Reimbursement" dataDxfId="103" dataCellStyle="Normal"/>
    <tableColumn id="6" xr3:uid="{00000000-0010-0000-0800-000006000000}" name="SSO Breakfast Federal Reimbursement" dataDxfId="102" dataCellStyle="Normal"/>
    <tableColumn id="7" xr3:uid="{00000000-0010-0000-0800-000007000000}" name="SSO Lunch Federal Reimbursement" dataDxfId="101" dataCellStyle="Normal"/>
    <tableColumn id="8" xr3:uid="{00000000-0010-0000-0800-000008000000}" name="SSO Supper Federal Reimbursement" dataDxfId="100" dataCellStyle="Normal"/>
    <tableColumn id="9" xr3:uid="{00000000-0010-0000-0800-000009000000}" name="SSO Snack Federal Reimbursement" dataDxfId="99" dataCellStyle="Normal"/>
    <tableColumn id="10" xr3:uid="{00000000-0010-0000-0800-00000A000000}" name="SSO Breakfast State Reimbursement" dataDxfId="98" dataCellStyle="Normal"/>
    <tableColumn id="11" xr3:uid="{00000000-0010-0000-0800-00000B000000}" name="SSO Lunch State Reimbursement" dataDxfId="97" dataCellStyle="Normal"/>
    <tableColumn id="12" xr3:uid="{00000000-0010-0000-0800-00000C000000}" name="SSO Supper State Reimbursement" dataDxfId="96" dataCellStyle="Normal"/>
    <tableColumn id="13" xr3:uid="{00000000-0010-0000-0800-00000D000000}" name="Total Summer Meal Funding Expended" dataDxfId="95" dataCellStyle="Normal">
      <calculatedColumnFormula>SUM(Table9[[#This Row],[SFSP Breakfast Federal Reimbursement]:[SSO Supper State Reimbursement]])</calculatedColumnFormula>
    </tableColumn>
  </tableColumns>
  <tableStyleInfo name="TableStyleLight15" showFirstColumn="0" showLastColumn="0" showRowStripes="1" showColumnStripes="0"/>
  <extLst>
    <ext xmlns:x14="http://schemas.microsoft.com/office/spreadsheetml/2009/9/main" uri="{504A1905-F514-4f6f-8877-14C23A59335A}">
      <x14:table altTextSummary="Summer Meal Funding - October 2023 to September 2024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65"/>
  <sheetViews>
    <sheetView tabSelected="1" workbookViewId="0"/>
  </sheetViews>
  <sheetFormatPr defaultColWidth="15.53515625" defaultRowHeight="15.5" x14ac:dyDescent="0.35"/>
  <cols>
    <col min="1" max="1" width="18.4609375" customWidth="1"/>
    <col min="2" max="2" width="12.4609375" customWidth="1"/>
    <col min="3" max="3" width="8.53515625" customWidth="1"/>
    <col min="4" max="4" width="11" customWidth="1"/>
    <col min="5" max="5" width="19.84375" customWidth="1"/>
    <col min="6" max="6" width="10.53515625" bestFit="1" customWidth="1"/>
    <col min="7" max="7" width="18.53515625" customWidth="1"/>
    <col min="8" max="8" width="10.4609375" customWidth="1"/>
    <col min="9" max="9" width="19.765625" customWidth="1"/>
    <col min="10" max="10" width="10.765625" customWidth="1"/>
    <col min="11" max="11" width="20.4609375" bestFit="1" customWidth="1"/>
    <col min="12" max="12" width="24.3046875" bestFit="1" customWidth="1"/>
    <col min="13" max="16384" width="15.53515625" style="21"/>
  </cols>
  <sheetData>
    <row r="1" spans="1:13" ht="20" x14ac:dyDescent="0.4">
      <c r="A1" s="28" t="s">
        <v>135</v>
      </c>
    </row>
    <row r="2" spans="1:13" x14ac:dyDescent="0.35">
      <c r="A2" s="27" t="s">
        <v>144</v>
      </c>
    </row>
    <row r="3" spans="1:13" x14ac:dyDescent="0.35">
      <c r="A3" t="s">
        <v>0</v>
      </c>
    </row>
    <row r="4" spans="1:13" x14ac:dyDescent="0.35">
      <c r="A4" t="s">
        <v>1</v>
      </c>
    </row>
    <row r="5" spans="1:13" x14ac:dyDescent="0.35">
      <c r="A5" s="26" t="s">
        <v>136</v>
      </c>
    </row>
    <row r="6" spans="1:13" s="22" customFormat="1" ht="43.5" customHeight="1" x14ac:dyDescent="0.35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5" t="s">
        <v>11</v>
      </c>
      <c r="K6" s="5" t="s">
        <v>12</v>
      </c>
      <c r="L6" s="5" t="s">
        <v>13</v>
      </c>
      <c r="M6" s="23"/>
    </row>
    <row r="7" spans="1:13" x14ac:dyDescent="0.35">
      <c r="A7" t="s">
        <v>14</v>
      </c>
      <c r="B7" s="30">
        <v>2</v>
      </c>
      <c r="C7" s="30">
        <v>52</v>
      </c>
      <c r="D7" s="30">
        <v>0</v>
      </c>
      <c r="E7" s="30">
        <v>0</v>
      </c>
      <c r="F7" s="30">
        <v>43530</v>
      </c>
      <c r="G7" s="30">
        <v>1976</v>
      </c>
      <c r="H7" s="30">
        <v>0</v>
      </c>
      <c r="I7" s="30">
        <v>0</v>
      </c>
      <c r="J7" s="30">
        <v>45744</v>
      </c>
      <c r="K7" s="30">
        <v>2077</v>
      </c>
      <c r="L7" s="30">
        <f>Table1[[#This Row],[Breakfast Served]]+Table1[[#This Row],[Lunch Served]]+Table1[[#This Row],[Supper Served]]+Table1[[#This Row],[Snack Served]]</f>
        <v>89274</v>
      </c>
      <c r="M7" s="24"/>
    </row>
    <row r="8" spans="1:13" x14ac:dyDescent="0.35">
      <c r="A8" t="s">
        <v>15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f>Table1[[#This Row],[Breakfast Served]]+Table1[[#This Row],[Lunch Served]]+Table1[[#This Row],[Supper Served]]+Table1[[#This Row],[Snack Served]]</f>
        <v>0</v>
      </c>
      <c r="M8" s="24"/>
    </row>
    <row r="9" spans="1:13" x14ac:dyDescent="0.35">
      <c r="A9" t="s">
        <v>16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f>Table1[[#This Row],[Breakfast Served]]+Table1[[#This Row],[Lunch Served]]+Table1[[#This Row],[Supper Served]]+Table1[[#This Row],[Snack Served]]</f>
        <v>0</v>
      </c>
      <c r="M9" s="24"/>
    </row>
    <row r="10" spans="1:13" x14ac:dyDescent="0.35">
      <c r="A10" t="s">
        <v>17</v>
      </c>
      <c r="B10" s="30">
        <v>3</v>
      </c>
      <c r="C10" s="30">
        <v>11</v>
      </c>
      <c r="D10" s="30">
        <v>4435</v>
      </c>
      <c r="E10" s="30">
        <v>249</v>
      </c>
      <c r="F10" s="30">
        <v>8089</v>
      </c>
      <c r="G10" s="30">
        <v>382</v>
      </c>
      <c r="H10" s="30">
        <v>1228</v>
      </c>
      <c r="I10" s="30">
        <v>135</v>
      </c>
      <c r="J10" s="30">
        <v>864</v>
      </c>
      <c r="K10" s="30">
        <v>36</v>
      </c>
      <c r="L10" s="30">
        <f>Table1[[#This Row],[Breakfast Served]]+Table1[[#This Row],[Lunch Served]]+Table1[[#This Row],[Supper Served]]+Table1[[#This Row],[Snack Served]]</f>
        <v>14616</v>
      </c>
      <c r="M10" s="24"/>
    </row>
    <row r="11" spans="1:13" x14ac:dyDescent="0.35">
      <c r="A11" t="s">
        <v>18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f>Table1[[#This Row],[Breakfast Served]]+Table1[[#This Row],[Lunch Served]]+Table1[[#This Row],[Supper Served]]+Table1[[#This Row],[Snack Served]]</f>
        <v>0</v>
      </c>
      <c r="M11" s="24"/>
    </row>
    <row r="12" spans="1:13" x14ac:dyDescent="0.35">
      <c r="A12" t="s">
        <v>19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f>Table1[[#This Row],[Breakfast Served]]+Table1[[#This Row],[Lunch Served]]+Table1[[#This Row],[Supper Served]]+Table1[[#This Row],[Snack Served]]</f>
        <v>0</v>
      </c>
      <c r="M12" s="24"/>
    </row>
    <row r="13" spans="1:13" x14ac:dyDescent="0.35">
      <c r="A13" t="s">
        <v>20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f>Table1[[#This Row],[Breakfast Served]]+Table1[[#This Row],[Lunch Served]]+Table1[[#This Row],[Supper Served]]+Table1[[#This Row],[Snack Served]]</f>
        <v>0</v>
      </c>
      <c r="M13" s="24"/>
    </row>
    <row r="14" spans="1:13" x14ac:dyDescent="0.35">
      <c r="A14" t="s">
        <v>21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f>Table1[[#This Row],[Breakfast Served]]+Table1[[#This Row],[Lunch Served]]+Table1[[#This Row],[Supper Served]]+Table1[[#This Row],[Snack Served]]</f>
        <v>0</v>
      </c>
      <c r="M14" s="24"/>
    </row>
    <row r="15" spans="1:13" x14ac:dyDescent="0.35">
      <c r="A15" t="s">
        <v>22</v>
      </c>
      <c r="B15" s="30">
        <v>2</v>
      </c>
      <c r="C15" s="30">
        <v>5</v>
      </c>
      <c r="D15" s="30">
        <v>7282</v>
      </c>
      <c r="E15" s="30">
        <v>347</v>
      </c>
      <c r="F15" s="30">
        <v>11208</v>
      </c>
      <c r="G15" s="30">
        <v>534</v>
      </c>
      <c r="H15" s="30">
        <v>0</v>
      </c>
      <c r="I15" s="30">
        <v>0</v>
      </c>
      <c r="J15" s="30">
        <v>0</v>
      </c>
      <c r="K15" s="30">
        <v>0</v>
      </c>
      <c r="L15" s="30">
        <f>Table1[[#This Row],[Breakfast Served]]+Table1[[#This Row],[Lunch Served]]+Table1[[#This Row],[Supper Served]]+Table1[[#This Row],[Snack Served]]</f>
        <v>18490</v>
      </c>
      <c r="M15" s="24"/>
    </row>
    <row r="16" spans="1:13" x14ac:dyDescent="0.35">
      <c r="A16" t="s">
        <v>23</v>
      </c>
      <c r="B16" s="30">
        <v>3</v>
      </c>
      <c r="C16" s="30">
        <v>64</v>
      </c>
      <c r="D16" s="30">
        <v>2522</v>
      </c>
      <c r="E16" s="30">
        <v>106</v>
      </c>
      <c r="F16" s="30">
        <v>5664</v>
      </c>
      <c r="G16" s="30">
        <v>244</v>
      </c>
      <c r="H16" s="30">
        <v>7324</v>
      </c>
      <c r="I16" s="30">
        <v>338</v>
      </c>
      <c r="J16" s="30">
        <v>2133</v>
      </c>
      <c r="K16" s="30">
        <v>97</v>
      </c>
      <c r="L16" s="30">
        <f>Table1[[#This Row],[Breakfast Served]]+Table1[[#This Row],[Lunch Served]]+Table1[[#This Row],[Supper Served]]+Table1[[#This Row],[Snack Served]]</f>
        <v>17643</v>
      </c>
      <c r="M16" s="24"/>
    </row>
    <row r="17" spans="1:13" x14ac:dyDescent="0.35">
      <c r="A17" t="s">
        <v>24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f>Table1[[#This Row],[Breakfast Served]]+Table1[[#This Row],[Lunch Served]]+Table1[[#This Row],[Supper Served]]+Table1[[#This Row],[Snack Served]]</f>
        <v>0</v>
      </c>
      <c r="M17" s="24"/>
    </row>
    <row r="18" spans="1:13" x14ac:dyDescent="0.35">
      <c r="A18" t="s">
        <v>25</v>
      </c>
      <c r="B18" s="30">
        <v>3</v>
      </c>
      <c r="C18" s="30">
        <v>4</v>
      </c>
      <c r="D18" s="30">
        <v>386</v>
      </c>
      <c r="E18" s="30">
        <v>35</v>
      </c>
      <c r="F18" s="30">
        <v>1004</v>
      </c>
      <c r="G18" s="30">
        <v>42</v>
      </c>
      <c r="H18" s="30">
        <v>615</v>
      </c>
      <c r="I18" s="30">
        <v>41</v>
      </c>
      <c r="J18" s="30">
        <v>0</v>
      </c>
      <c r="K18" s="30">
        <v>0</v>
      </c>
      <c r="L18" s="30">
        <f>Table1[[#This Row],[Breakfast Served]]+Table1[[#This Row],[Lunch Served]]+Table1[[#This Row],[Supper Served]]+Table1[[#This Row],[Snack Served]]</f>
        <v>2005</v>
      </c>
      <c r="M18" s="24"/>
    </row>
    <row r="19" spans="1:13" x14ac:dyDescent="0.35">
      <c r="A19" t="s">
        <v>26</v>
      </c>
      <c r="B19" s="30">
        <v>1</v>
      </c>
      <c r="C19" s="30">
        <v>6</v>
      </c>
      <c r="D19" s="30">
        <v>0</v>
      </c>
      <c r="E19" s="30">
        <v>0</v>
      </c>
      <c r="F19" s="30">
        <v>898</v>
      </c>
      <c r="G19" s="30">
        <v>29</v>
      </c>
      <c r="H19" s="30">
        <v>59</v>
      </c>
      <c r="I19" s="30">
        <v>20</v>
      </c>
      <c r="J19" s="30">
        <v>790</v>
      </c>
      <c r="K19" s="30">
        <v>26</v>
      </c>
      <c r="L19" s="30">
        <f>Table1[[#This Row],[Breakfast Served]]+Table1[[#This Row],[Lunch Served]]+Table1[[#This Row],[Supper Served]]+Table1[[#This Row],[Snack Served]]</f>
        <v>1747</v>
      </c>
      <c r="M19" s="24"/>
    </row>
    <row r="20" spans="1:13" x14ac:dyDescent="0.35">
      <c r="A20" t="s">
        <v>27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f>Table1[[#This Row],[Breakfast Served]]+Table1[[#This Row],[Lunch Served]]+Table1[[#This Row],[Supper Served]]+Table1[[#This Row],[Snack Served]]</f>
        <v>0</v>
      </c>
      <c r="M20" s="24"/>
    </row>
    <row r="21" spans="1:13" x14ac:dyDescent="0.35">
      <c r="A21" t="s">
        <v>28</v>
      </c>
      <c r="B21" s="30">
        <v>1</v>
      </c>
      <c r="C21" s="30">
        <v>10</v>
      </c>
      <c r="D21" s="30">
        <v>6697</v>
      </c>
      <c r="E21" s="30">
        <v>305</v>
      </c>
      <c r="F21" s="30">
        <v>8544</v>
      </c>
      <c r="G21" s="30">
        <v>389</v>
      </c>
      <c r="H21" s="30">
        <v>226</v>
      </c>
      <c r="I21" s="30">
        <v>11</v>
      </c>
      <c r="J21" s="30">
        <v>858</v>
      </c>
      <c r="K21" s="30">
        <v>39</v>
      </c>
      <c r="L21" s="30">
        <f>Table1[[#This Row],[Breakfast Served]]+Table1[[#This Row],[Lunch Served]]+Table1[[#This Row],[Supper Served]]+Table1[[#This Row],[Snack Served]]</f>
        <v>16325</v>
      </c>
      <c r="M21" s="24"/>
    </row>
    <row r="22" spans="1:13" x14ac:dyDescent="0.35">
      <c r="A22" t="s">
        <v>29</v>
      </c>
      <c r="B22" s="30">
        <v>1</v>
      </c>
      <c r="C22" s="30">
        <v>8</v>
      </c>
      <c r="D22" s="30">
        <v>1977</v>
      </c>
      <c r="E22" s="30">
        <v>90</v>
      </c>
      <c r="F22" s="30">
        <v>2643</v>
      </c>
      <c r="G22" s="30">
        <v>121</v>
      </c>
      <c r="H22" s="30">
        <v>660</v>
      </c>
      <c r="I22" s="30">
        <v>30</v>
      </c>
      <c r="J22" s="30">
        <v>0</v>
      </c>
      <c r="K22" s="30">
        <v>0</v>
      </c>
      <c r="L22" s="30">
        <f>Table1[[#This Row],[Breakfast Served]]+Table1[[#This Row],[Lunch Served]]+Table1[[#This Row],[Supper Served]]+Table1[[#This Row],[Snack Served]]</f>
        <v>5280</v>
      </c>
      <c r="M22" s="24"/>
    </row>
    <row r="23" spans="1:13" x14ac:dyDescent="0.35">
      <c r="A23" t="s">
        <v>30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f>Table1[[#This Row],[Breakfast Served]]+Table1[[#This Row],[Lunch Served]]+Table1[[#This Row],[Supper Served]]+Table1[[#This Row],[Snack Served]]</f>
        <v>0</v>
      </c>
      <c r="M23" s="24"/>
    </row>
    <row r="24" spans="1:13" x14ac:dyDescent="0.35">
      <c r="A24" t="s">
        <v>31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f>Table1[[#This Row],[Breakfast Served]]+Table1[[#This Row],[Lunch Served]]+Table1[[#This Row],[Supper Served]]+Table1[[#This Row],[Snack Served]]</f>
        <v>0</v>
      </c>
      <c r="M24" s="24"/>
    </row>
    <row r="25" spans="1:13" x14ac:dyDescent="0.35">
      <c r="A25" t="s">
        <v>32</v>
      </c>
      <c r="B25" s="30">
        <v>41</v>
      </c>
      <c r="C25" s="30">
        <v>545</v>
      </c>
      <c r="D25" s="30">
        <v>140723</v>
      </c>
      <c r="E25" s="30">
        <v>6544</v>
      </c>
      <c r="F25" s="30">
        <v>400887</v>
      </c>
      <c r="G25" s="30">
        <v>18272</v>
      </c>
      <c r="H25" s="30">
        <v>32601</v>
      </c>
      <c r="I25" s="30">
        <v>1638</v>
      </c>
      <c r="J25" s="30">
        <v>142580</v>
      </c>
      <c r="K25" s="30">
        <v>6678</v>
      </c>
      <c r="L25" s="30">
        <f>Table1[[#This Row],[Breakfast Served]]+Table1[[#This Row],[Lunch Served]]+Table1[[#This Row],[Supper Served]]+Table1[[#This Row],[Snack Served]]</f>
        <v>716791</v>
      </c>
      <c r="M25" s="24"/>
    </row>
    <row r="26" spans="1:13" x14ac:dyDescent="0.35">
      <c r="A26" t="s">
        <v>33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f>Table1[[#This Row],[Breakfast Served]]+Table1[[#This Row],[Lunch Served]]+Table1[[#This Row],[Supper Served]]+Table1[[#This Row],[Snack Served]]</f>
        <v>0</v>
      </c>
      <c r="M26" s="24"/>
    </row>
    <row r="27" spans="1:13" x14ac:dyDescent="0.35">
      <c r="A27" t="s">
        <v>34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f>Table1[[#This Row],[Breakfast Served]]+Table1[[#This Row],[Lunch Served]]+Table1[[#This Row],[Supper Served]]+Table1[[#This Row],[Snack Served]]</f>
        <v>0</v>
      </c>
      <c r="M27" s="24"/>
    </row>
    <row r="28" spans="1:13" x14ac:dyDescent="0.35">
      <c r="A28" t="s">
        <v>35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f>Table1[[#This Row],[Breakfast Served]]+Table1[[#This Row],[Lunch Served]]+Table1[[#This Row],[Supper Served]]+Table1[[#This Row],[Snack Served]]</f>
        <v>0</v>
      </c>
      <c r="M28" s="24"/>
    </row>
    <row r="29" spans="1:13" x14ac:dyDescent="0.35">
      <c r="A29" t="s">
        <v>36</v>
      </c>
      <c r="B29" s="30">
        <v>1</v>
      </c>
      <c r="C29" s="30">
        <v>1</v>
      </c>
      <c r="D29" s="30">
        <v>314</v>
      </c>
      <c r="E29" s="30">
        <v>17</v>
      </c>
      <c r="F29" s="30">
        <v>641</v>
      </c>
      <c r="G29" s="30">
        <v>34</v>
      </c>
      <c r="H29" s="30">
        <v>0</v>
      </c>
      <c r="I29" s="30">
        <v>0</v>
      </c>
      <c r="J29" s="30">
        <v>0</v>
      </c>
      <c r="K29" s="30">
        <v>0</v>
      </c>
      <c r="L29" s="30">
        <f>Table1[[#This Row],[Breakfast Served]]+Table1[[#This Row],[Lunch Served]]+Table1[[#This Row],[Supper Served]]+Table1[[#This Row],[Snack Served]]</f>
        <v>955</v>
      </c>
      <c r="M29" s="24"/>
    </row>
    <row r="30" spans="1:13" x14ac:dyDescent="0.35">
      <c r="A30" t="s">
        <v>37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f>Table1[[#This Row],[Breakfast Served]]+Table1[[#This Row],[Lunch Served]]+Table1[[#This Row],[Supper Served]]+Table1[[#This Row],[Snack Served]]</f>
        <v>0</v>
      </c>
      <c r="M30" s="24"/>
    </row>
    <row r="31" spans="1:13" x14ac:dyDescent="0.35">
      <c r="A31" t="s">
        <v>38</v>
      </c>
      <c r="B31" s="30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f>Table1[[#This Row],[Breakfast Served]]+Table1[[#This Row],[Lunch Served]]+Table1[[#This Row],[Supper Served]]+Table1[[#This Row],[Snack Served]]</f>
        <v>0</v>
      </c>
      <c r="M31" s="24"/>
    </row>
    <row r="32" spans="1:13" x14ac:dyDescent="0.35">
      <c r="A32" t="s">
        <v>39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f>Table1[[#This Row],[Breakfast Served]]+Table1[[#This Row],[Lunch Served]]+Table1[[#This Row],[Supper Served]]+Table1[[#This Row],[Snack Served]]</f>
        <v>0</v>
      </c>
      <c r="M32" s="24"/>
    </row>
    <row r="33" spans="1:13" x14ac:dyDescent="0.35">
      <c r="A33" t="s">
        <v>40</v>
      </c>
      <c r="B33" s="30">
        <v>2</v>
      </c>
      <c r="C33" s="30">
        <v>3</v>
      </c>
      <c r="D33" s="30">
        <v>1587</v>
      </c>
      <c r="E33" s="30">
        <v>96</v>
      </c>
      <c r="F33" s="30">
        <v>4127</v>
      </c>
      <c r="G33" s="30">
        <v>234</v>
      </c>
      <c r="H33" s="30">
        <v>404</v>
      </c>
      <c r="I33" s="30">
        <v>37</v>
      </c>
      <c r="J33" s="30">
        <v>0</v>
      </c>
      <c r="K33" s="30">
        <v>0</v>
      </c>
      <c r="L33" s="30">
        <f>Table1[[#This Row],[Breakfast Served]]+Table1[[#This Row],[Lunch Served]]+Table1[[#This Row],[Supper Served]]+Table1[[#This Row],[Snack Served]]</f>
        <v>6118</v>
      </c>
      <c r="M33" s="24"/>
    </row>
    <row r="34" spans="1:13" x14ac:dyDescent="0.35">
      <c r="A34" t="s">
        <v>41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f>Table1[[#This Row],[Breakfast Served]]+Table1[[#This Row],[Lunch Served]]+Table1[[#This Row],[Supper Served]]+Table1[[#This Row],[Snack Served]]</f>
        <v>0</v>
      </c>
      <c r="M34" s="24"/>
    </row>
    <row r="35" spans="1:13" x14ac:dyDescent="0.35">
      <c r="A35" t="s">
        <v>42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f>Table1[[#This Row],[Breakfast Served]]+Table1[[#This Row],[Lunch Served]]+Table1[[#This Row],[Supper Served]]+Table1[[#This Row],[Snack Served]]</f>
        <v>0</v>
      </c>
      <c r="M35" s="24"/>
    </row>
    <row r="36" spans="1:13" x14ac:dyDescent="0.35">
      <c r="A36" t="s">
        <v>43</v>
      </c>
      <c r="B36" s="30">
        <v>5</v>
      </c>
      <c r="C36" s="30">
        <v>62</v>
      </c>
      <c r="D36" s="30">
        <v>29456</v>
      </c>
      <c r="E36" s="30">
        <v>1287</v>
      </c>
      <c r="F36" s="30">
        <v>49481</v>
      </c>
      <c r="G36" s="30">
        <v>2219</v>
      </c>
      <c r="H36" s="30">
        <v>3851</v>
      </c>
      <c r="I36" s="30">
        <v>184</v>
      </c>
      <c r="J36" s="30">
        <v>15992</v>
      </c>
      <c r="K36" s="30">
        <v>744</v>
      </c>
      <c r="L36" s="30">
        <f>Table1[[#This Row],[Breakfast Served]]+Table1[[#This Row],[Lunch Served]]+Table1[[#This Row],[Supper Served]]+Table1[[#This Row],[Snack Served]]</f>
        <v>98780</v>
      </c>
      <c r="M36" s="24"/>
    </row>
    <row r="37" spans="1:13" x14ac:dyDescent="0.35">
      <c r="A37" t="s">
        <v>44</v>
      </c>
      <c r="B37" s="30">
        <v>1</v>
      </c>
      <c r="C37" s="30">
        <v>1</v>
      </c>
      <c r="D37" s="30">
        <v>2047</v>
      </c>
      <c r="E37" s="30">
        <v>94</v>
      </c>
      <c r="F37" s="30">
        <v>3361</v>
      </c>
      <c r="G37" s="30">
        <v>153</v>
      </c>
      <c r="H37" s="30">
        <v>0</v>
      </c>
      <c r="I37" s="30">
        <v>0</v>
      </c>
      <c r="J37" s="30">
        <v>0</v>
      </c>
      <c r="K37" s="30">
        <v>0</v>
      </c>
      <c r="L37" s="30">
        <f>Table1[[#This Row],[Breakfast Served]]+Table1[[#This Row],[Lunch Served]]+Table1[[#This Row],[Supper Served]]+Table1[[#This Row],[Snack Served]]</f>
        <v>5408</v>
      </c>
      <c r="M37" s="24"/>
    </row>
    <row r="38" spans="1:13" x14ac:dyDescent="0.35">
      <c r="A38" t="s">
        <v>45</v>
      </c>
      <c r="B38" s="30">
        <v>0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f>Table1[[#This Row],[Breakfast Served]]+Table1[[#This Row],[Lunch Served]]+Table1[[#This Row],[Supper Served]]+Table1[[#This Row],[Snack Served]]</f>
        <v>0</v>
      </c>
      <c r="M38" s="24"/>
    </row>
    <row r="39" spans="1:13" x14ac:dyDescent="0.35">
      <c r="A39" t="s">
        <v>46</v>
      </c>
      <c r="B39" s="30">
        <v>3</v>
      </c>
      <c r="C39" s="30">
        <v>13</v>
      </c>
      <c r="D39" s="30">
        <v>3825</v>
      </c>
      <c r="E39" s="30">
        <v>271</v>
      </c>
      <c r="F39" s="30">
        <v>7429</v>
      </c>
      <c r="G39" s="30">
        <v>437</v>
      </c>
      <c r="H39" s="30">
        <v>0</v>
      </c>
      <c r="I39" s="30">
        <v>0</v>
      </c>
      <c r="J39" s="30">
        <v>0</v>
      </c>
      <c r="K39" s="30">
        <v>0</v>
      </c>
      <c r="L39" s="30">
        <f>Table1[[#This Row],[Breakfast Served]]+Table1[[#This Row],[Lunch Served]]+Table1[[#This Row],[Supper Served]]+Table1[[#This Row],[Snack Served]]</f>
        <v>11254</v>
      </c>
      <c r="M39" s="24"/>
    </row>
    <row r="40" spans="1:13" x14ac:dyDescent="0.35">
      <c r="A40" t="s">
        <v>47</v>
      </c>
      <c r="B40" s="30">
        <v>4</v>
      </c>
      <c r="C40" s="30">
        <v>87</v>
      </c>
      <c r="D40" s="30">
        <v>32586</v>
      </c>
      <c r="E40" s="30">
        <v>1514</v>
      </c>
      <c r="F40" s="30">
        <v>82904</v>
      </c>
      <c r="G40" s="30">
        <v>3818</v>
      </c>
      <c r="H40" s="30">
        <v>844</v>
      </c>
      <c r="I40" s="30">
        <v>71</v>
      </c>
      <c r="J40" s="30">
        <v>17376</v>
      </c>
      <c r="K40" s="30">
        <v>924</v>
      </c>
      <c r="L40" s="30">
        <f>Table1[[#This Row],[Breakfast Served]]+Table1[[#This Row],[Lunch Served]]+Table1[[#This Row],[Supper Served]]+Table1[[#This Row],[Snack Served]]</f>
        <v>133710</v>
      </c>
      <c r="M40" s="24"/>
    </row>
    <row r="41" spans="1:13" x14ac:dyDescent="0.35">
      <c r="A41" t="s">
        <v>48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f>Table1[[#This Row],[Breakfast Served]]+Table1[[#This Row],[Lunch Served]]+Table1[[#This Row],[Supper Served]]+Table1[[#This Row],[Snack Served]]</f>
        <v>0</v>
      </c>
      <c r="M41" s="24"/>
    </row>
    <row r="42" spans="1:13" x14ac:dyDescent="0.35">
      <c r="A42" t="s">
        <v>49</v>
      </c>
      <c r="B42" s="30">
        <v>3</v>
      </c>
      <c r="C42" s="30">
        <v>28</v>
      </c>
      <c r="D42" s="30">
        <v>5834</v>
      </c>
      <c r="E42" s="30">
        <v>325</v>
      </c>
      <c r="F42" s="30">
        <v>32418</v>
      </c>
      <c r="G42" s="30">
        <v>1668</v>
      </c>
      <c r="H42" s="30">
        <v>11910</v>
      </c>
      <c r="I42" s="30">
        <v>661</v>
      </c>
      <c r="J42" s="30">
        <v>11862</v>
      </c>
      <c r="K42" s="30">
        <v>554</v>
      </c>
      <c r="L42" s="30">
        <f>Table1[[#This Row],[Breakfast Served]]+Table1[[#This Row],[Lunch Served]]+Table1[[#This Row],[Supper Served]]+Table1[[#This Row],[Snack Served]]</f>
        <v>62024</v>
      </c>
      <c r="M42" s="24"/>
    </row>
    <row r="43" spans="1:13" x14ac:dyDescent="0.35">
      <c r="A43" t="s">
        <v>50</v>
      </c>
      <c r="B43" s="30">
        <v>9</v>
      </c>
      <c r="C43" s="30">
        <v>54</v>
      </c>
      <c r="D43" s="30">
        <v>13752</v>
      </c>
      <c r="E43" s="30">
        <v>612</v>
      </c>
      <c r="F43" s="30">
        <v>37597</v>
      </c>
      <c r="G43" s="30">
        <v>1687</v>
      </c>
      <c r="H43" s="30">
        <v>1187</v>
      </c>
      <c r="I43" s="30">
        <v>79</v>
      </c>
      <c r="J43" s="30">
        <v>15282</v>
      </c>
      <c r="K43" s="30">
        <v>724</v>
      </c>
      <c r="L43" s="30">
        <f>Table1[[#This Row],[Breakfast Served]]+Table1[[#This Row],[Lunch Served]]+Table1[[#This Row],[Supper Served]]+Table1[[#This Row],[Snack Served]]</f>
        <v>67818</v>
      </c>
      <c r="M43" s="24"/>
    </row>
    <row r="44" spans="1:13" x14ac:dyDescent="0.35">
      <c r="A44" t="s">
        <v>51</v>
      </c>
      <c r="B44" s="30">
        <v>2</v>
      </c>
      <c r="C44" s="30">
        <v>66</v>
      </c>
      <c r="D44" s="30">
        <v>10457</v>
      </c>
      <c r="E44" s="30">
        <v>416</v>
      </c>
      <c r="F44" s="30">
        <v>31455</v>
      </c>
      <c r="G44" s="30">
        <v>1342</v>
      </c>
      <c r="H44" s="30">
        <v>3240</v>
      </c>
      <c r="I44" s="30">
        <v>99</v>
      </c>
      <c r="J44" s="30">
        <v>24728</v>
      </c>
      <c r="K44" s="30">
        <v>1103</v>
      </c>
      <c r="L44" s="30">
        <f>Table1[[#This Row],[Breakfast Served]]+Table1[[#This Row],[Lunch Served]]+Table1[[#This Row],[Supper Served]]+Table1[[#This Row],[Snack Served]]</f>
        <v>69880</v>
      </c>
      <c r="M44" s="24"/>
    </row>
    <row r="45" spans="1:13" x14ac:dyDescent="0.35">
      <c r="A45" t="s">
        <v>52</v>
      </c>
      <c r="B45" s="30">
        <v>0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f>Table1[[#This Row],[Breakfast Served]]+Table1[[#This Row],[Lunch Served]]+Table1[[#This Row],[Supper Served]]+Table1[[#This Row],[Snack Served]]</f>
        <v>0</v>
      </c>
      <c r="M45" s="24"/>
    </row>
    <row r="46" spans="1:13" x14ac:dyDescent="0.35">
      <c r="A46" t="s">
        <v>53</v>
      </c>
      <c r="B46" s="30">
        <v>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f>Table1[[#This Row],[Breakfast Served]]+Table1[[#This Row],[Lunch Served]]+Table1[[#This Row],[Supper Served]]+Table1[[#This Row],[Snack Served]]</f>
        <v>0</v>
      </c>
      <c r="M46" s="24"/>
    </row>
    <row r="47" spans="1:13" x14ac:dyDescent="0.35">
      <c r="A47" t="s">
        <v>54</v>
      </c>
      <c r="B47" s="30">
        <v>1</v>
      </c>
      <c r="C47" s="30">
        <v>5</v>
      </c>
      <c r="D47" s="30">
        <v>1910</v>
      </c>
      <c r="E47" s="30">
        <v>67</v>
      </c>
      <c r="F47" s="30">
        <v>2368</v>
      </c>
      <c r="G47" s="30">
        <v>84</v>
      </c>
      <c r="H47" s="30">
        <v>886</v>
      </c>
      <c r="I47" s="30">
        <v>31</v>
      </c>
      <c r="J47" s="30">
        <v>710</v>
      </c>
      <c r="K47" s="30">
        <v>26</v>
      </c>
      <c r="L47" s="30">
        <f>Table1[[#This Row],[Breakfast Served]]+Table1[[#This Row],[Lunch Served]]+Table1[[#This Row],[Supper Served]]+Table1[[#This Row],[Snack Served]]</f>
        <v>5874</v>
      </c>
      <c r="M47" s="24"/>
    </row>
    <row r="48" spans="1:13" x14ac:dyDescent="0.35">
      <c r="A48" t="s">
        <v>55</v>
      </c>
      <c r="B48" s="30">
        <v>2</v>
      </c>
      <c r="C48" s="30">
        <v>16</v>
      </c>
      <c r="D48" s="30">
        <v>1114</v>
      </c>
      <c r="E48" s="30">
        <v>93</v>
      </c>
      <c r="F48" s="30">
        <v>13322</v>
      </c>
      <c r="G48" s="30">
        <v>708</v>
      </c>
      <c r="H48" s="30">
        <v>0</v>
      </c>
      <c r="I48" s="30">
        <v>0</v>
      </c>
      <c r="J48" s="30">
        <v>0</v>
      </c>
      <c r="K48" s="30">
        <v>0</v>
      </c>
      <c r="L48" s="30">
        <f>Table1[[#This Row],[Breakfast Served]]+Table1[[#This Row],[Lunch Served]]+Table1[[#This Row],[Supper Served]]+Table1[[#This Row],[Snack Served]]</f>
        <v>14436</v>
      </c>
      <c r="M48" s="24"/>
    </row>
    <row r="49" spans="1:13" x14ac:dyDescent="0.35">
      <c r="A49" t="s">
        <v>56</v>
      </c>
      <c r="B49" s="30">
        <v>4</v>
      </c>
      <c r="C49" s="30">
        <v>31</v>
      </c>
      <c r="D49" s="30">
        <v>7820</v>
      </c>
      <c r="E49" s="30">
        <v>401</v>
      </c>
      <c r="F49" s="30">
        <v>17692</v>
      </c>
      <c r="G49" s="30">
        <v>832</v>
      </c>
      <c r="H49" s="30">
        <v>637</v>
      </c>
      <c r="I49" s="30">
        <v>23</v>
      </c>
      <c r="J49" s="30">
        <v>5475</v>
      </c>
      <c r="K49" s="30">
        <v>246</v>
      </c>
      <c r="L49" s="30">
        <f>Table1[[#This Row],[Breakfast Served]]+Table1[[#This Row],[Lunch Served]]+Table1[[#This Row],[Supper Served]]+Table1[[#This Row],[Snack Served]]</f>
        <v>31624</v>
      </c>
      <c r="M49" s="24"/>
    </row>
    <row r="50" spans="1:13" x14ac:dyDescent="0.35">
      <c r="A50" t="s">
        <v>57</v>
      </c>
      <c r="B50" s="30">
        <v>1</v>
      </c>
      <c r="C50" s="30">
        <v>9</v>
      </c>
      <c r="D50" s="30">
        <v>0</v>
      </c>
      <c r="E50" s="30">
        <v>0</v>
      </c>
      <c r="F50" s="30">
        <v>3088</v>
      </c>
      <c r="G50" s="30">
        <v>147</v>
      </c>
      <c r="H50" s="30">
        <v>0</v>
      </c>
      <c r="I50" s="30">
        <v>0</v>
      </c>
      <c r="J50" s="30">
        <v>0</v>
      </c>
      <c r="K50" s="30">
        <v>0</v>
      </c>
      <c r="L50" s="30">
        <f>Table1[[#This Row],[Breakfast Served]]+Table1[[#This Row],[Lunch Served]]+Table1[[#This Row],[Supper Served]]+Table1[[#This Row],[Snack Served]]</f>
        <v>3088</v>
      </c>
      <c r="M50" s="24"/>
    </row>
    <row r="51" spans="1:13" x14ac:dyDescent="0.35">
      <c r="A51" t="s">
        <v>58</v>
      </c>
      <c r="B51" s="30">
        <v>1</v>
      </c>
      <c r="C51" s="30">
        <v>1</v>
      </c>
      <c r="D51" s="30">
        <v>287</v>
      </c>
      <c r="E51" s="30">
        <v>36</v>
      </c>
      <c r="F51" s="30">
        <v>249</v>
      </c>
      <c r="G51" s="30">
        <v>36</v>
      </c>
      <c r="H51" s="30">
        <v>216</v>
      </c>
      <c r="I51" s="30">
        <v>36</v>
      </c>
      <c r="J51" s="30">
        <v>0</v>
      </c>
      <c r="K51" s="30">
        <v>0</v>
      </c>
      <c r="L51" s="30">
        <f>Table1[[#This Row],[Breakfast Served]]+Table1[[#This Row],[Lunch Served]]+Table1[[#This Row],[Supper Served]]+Table1[[#This Row],[Snack Served]]</f>
        <v>752</v>
      </c>
      <c r="M51" s="24"/>
    </row>
    <row r="52" spans="1:13" x14ac:dyDescent="0.35">
      <c r="A52" t="s">
        <v>59</v>
      </c>
      <c r="B52" s="30"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f>Table1[[#This Row],[Breakfast Served]]+Table1[[#This Row],[Lunch Served]]+Table1[[#This Row],[Supper Served]]+Table1[[#This Row],[Snack Served]]</f>
        <v>0</v>
      </c>
      <c r="M52" s="24"/>
    </row>
    <row r="53" spans="1:13" x14ac:dyDescent="0.35">
      <c r="A53" t="s">
        <v>60</v>
      </c>
      <c r="B53" s="30">
        <v>1</v>
      </c>
      <c r="C53" s="30">
        <v>1</v>
      </c>
      <c r="D53" s="30">
        <v>260</v>
      </c>
      <c r="E53" s="30">
        <v>26</v>
      </c>
      <c r="F53" s="30">
        <v>260</v>
      </c>
      <c r="G53" s="30">
        <v>26</v>
      </c>
      <c r="H53" s="30">
        <v>234</v>
      </c>
      <c r="I53" s="30">
        <v>26</v>
      </c>
      <c r="J53" s="30">
        <v>0</v>
      </c>
      <c r="K53" s="30">
        <v>0</v>
      </c>
      <c r="L53" s="30">
        <f>Table1[[#This Row],[Breakfast Served]]+Table1[[#This Row],[Lunch Served]]+Table1[[#This Row],[Supper Served]]+Table1[[#This Row],[Snack Served]]</f>
        <v>754</v>
      </c>
      <c r="M53" s="24"/>
    </row>
    <row r="54" spans="1:13" x14ac:dyDescent="0.35">
      <c r="A54" t="s">
        <v>61</v>
      </c>
      <c r="B54" s="30">
        <v>0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f>Table1[[#This Row],[Breakfast Served]]+Table1[[#This Row],[Lunch Served]]+Table1[[#This Row],[Supper Served]]+Table1[[#This Row],[Snack Served]]</f>
        <v>0</v>
      </c>
      <c r="M54" s="24"/>
    </row>
    <row r="55" spans="1:13" x14ac:dyDescent="0.35">
      <c r="A55" t="s">
        <v>62</v>
      </c>
      <c r="B55" s="30">
        <v>1</v>
      </c>
      <c r="C55" s="30">
        <v>11</v>
      </c>
      <c r="D55" s="30">
        <v>8587</v>
      </c>
      <c r="E55" s="30">
        <v>384</v>
      </c>
      <c r="F55" s="30">
        <v>11456</v>
      </c>
      <c r="G55" s="30">
        <v>511</v>
      </c>
      <c r="H55" s="30">
        <v>0</v>
      </c>
      <c r="I55" s="30">
        <v>0</v>
      </c>
      <c r="J55" s="30">
        <v>10215</v>
      </c>
      <c r="K55" s="30">
        <v>457</v>
      </c>
      <c r="L55" s="30">
        <f>Table1[[#This Row],[Breakfast Served]]+Table1[[#This Row],[Lunch Served]]+Table1[[#This Row],[Supper Served]]+Table1[[#This Row],[Snack Served]]</f>
        <v>30258</v>
      </c>
      <c r="M55" s="24"/>
    </row>
    <row r="56" spans="1:13" x14ac:dyDescent="0.35">
      <c r="A56" t="s">
        <v>63</v>
      </c>
      <c r="B56" s="30">
        <v>0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f>Table1[[#This Row],[Breakfast Served]]+Table1[[#This Row],[Lunch Served]]+Table1[[#This Row],[Supper Served]]+Table1[[#This Row],[Snack Served]]</f>
        <v>0</v>
      </c>
      <c r="M56" s="24"/>
    </row>
    <row r="57" spans="1:13" x14ac:dyDescent="0.35">
      <c r="A57" t="s">
        <v>64</v>
      </c>
      <c r="B57" s="30">
        <v>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f>Table1[[#This Row],[Breakfast Served]]+Table1[[#This Row],[Lunch Served]]+Table1[[#This Row],[Supper Served]]+Table1[[#This Row],[Snack Served]]</f>
        <v>0</v>
      </c>
      <c r="M57" s="24"/>
    </row>
    <row r="58" spans="1:13" x14ac:dyDescent="0.35">
      <c r="A58" t="s">
        <v>65</v>
      </c>
      <c r="B58" s="30">
        <v>0</v>
      </c>
      <c r="C58" s="30">
        <v>0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f>Table1[[#This Row],[Breakfast Served]]+Table1[[#This Row],[Lunch Served]]+Table1[[#This Row],[Supper Served]]+Table1[[#This Row],[Snack Served]]</f>
        <v>0</v>
      </c>
      <c r="M58" s="24"/>
    </row>
    <row r="59" spans="1:13" x14ac:dyDescent="0.35">
      <c r="A59" t="s">
        <v>66</v>
      </c>
      <c r="B59" s="30">
        <v>0</v>
      </c>
      <c r="C59" s="30">
        <v>0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f>Table1[[#This Row],[Breakfast Served]]+Table1[[#This Row],[Lunch Served]]+Table1[[#This Row],[Supper Served]]+Table1[[#This Row],[Snack Served]]</f>
        <v>0</v>
      </c>
      <c r="M59" s="24"/>
    </row>
    <row r="60" spans="1:13" x14ac:dyDescent="0.35">
      <c r="A60" t="s">
        <v>67</v>
      </c>
      <c r="B60" s="30">
        <v>1</v>
      </c>
      <c r="C60" s="30">
        <v>6</v>
      </c>
      <c r="D60" s="30">
        <v>0</v>
      </c>
      <c r="E60" s="30">
        <v>0</v>
      </c>
      <c r="F60" s="30">
        <v>1774</v>
      </c>
      <c r="G60" s="30">
        <v>85</v>
      </c>
      <c r="H60" s="30">
        <v>0</v>
      </c>
      <c r="I60" s="30">
        <v>0</v>
      </c>
      <c r="J60" s="30">
        <v>0</v>
      </c>
      <c r="K60" s="30">
        <v>0</v>
      </c>
      <c r="L60" s="30">
        <f>Table1[[#This Row],[Breakfast Served]]+Table1[[#This Row],[Lunch Served]]+Table1[[#This Row],[Supper Served]]+Table1[[#This Row],[Snack Served]]</f>
        <v>1774</v>
      </c>
      <c r="M60" s="24"/>
    </row>
    <row r="61" spans="1:13" x14ac:dyDescent="0.35">
      <c r="A61" t="s">
        <v>68</v>
      </c>
      <c r="B61" s="30">
        <v>0</v>
      </c>
      <c r="C61" s="30">
        <v>0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f>Table1[[#This Row],[Breakfast Served]]+Table1[[#This Row],[Lunch Served]]+Table1[[#This Row],[Supper Served]]+Table1[[#This Row],[Snack Served]]</f>
        <v>0</v>
      </c>
      <c r="M61" s="24"/>
    </row>
    <row r="62" spans="1:13" x14ac:dyDescent="0.35">
      <c r="A62" t="s">
        <v>69</v>
      </c>
      <c r="B62" s="30">
        <v>1</v>
      </c>
      <c r="C62" s="30">
        <v>1</v>
      </c>
      <c r="D62" s="30">
        <v>1183</v>
      </c>
      <c r="E62" s="30">
        <v>54</v>
      </c>
      <c r="F62" s="30">
        <v>1183</v>
      </c>
      <c r="G62" s="30">
        <v>54</v>
      </c>
      <c r="H62" s="30">
        <v>0</v>
      </c>
      <c r="I62" s="30">
        <v>0</v>
      </c>
      <c r="J62" s="30">
        <v>0</v>
      </c>
      <c r="K62" s="30">
        <v>0</v>
      </c>
      <c r="L62" s="30">
        <f>Table1[[#This Row],[Breakfast Served]]+Table1[[#This Row],[Lunch Served]]+Table1[[#This Row],[Supper Served]]+Table1[[#This Row],[Snack Served]]</f>
        <v>2366</v>
      </c>
      <c r="M62" s="24"/>
    </row>
    <row r="63" spans="1:13" x14ac:dyDescent="0.35">
      <c r="A63" t="s">
        <v>70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f>Table1[[#This Row],[Breakfast Served]]+Table1[[#This Row],[Lunch Served]]+Table1[[#This Row],[Supper Served]]+Table1[[#This Row],[Snack Served]]</f>
        <v>0</v>
      </c>
      <c r="M63" s="24"/>
    </row>
    <row r="64" spans="1:13" x14ac:dyDescent="0.35">
      <c r="A64" t="s">
        <v>71</v>
      </c>
      <c r="B64" s="30">
        <v>0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f>Table1[[#This Row],[Breakfast Served]]+Table1[[#This Row],[Lunch Served]]+Table1[[#This Row],[Supper Served]]+Table1[[#This Row],[Snack Served]]</f>
        <v>0</v>
      </c>
      <c r="M64" s="24"/>
    </row>
    <row r="65" spans="1:13" x14ac:dyDescent="0.35">
      <c r="A65" s="35" t="s">
        <v>72</v>
      </c>
      <c r="B65" s="36">
        <f>SUM(B7:B64)</f>
        <v>100</v>
      </c>
      <c r="C65" s="36">
        <f t="shared" ref="C65:L65" si="0">SUM(C7:C64)</f>
        <v>1101</v>
      </c>
      <c r="D65" s="36">
        <f t="shared" si="0"/>
        <v>285041</v>
      </c>
      <c r="E65" s="36">
        <f t="shared" si="0"/>
        <v>13369</v>
      </c>
      <c r="F65" s="36">
        <f t="shared" si="0"/>
        <v>783272</v>
      </c>
      <c r="G65" s="36">
        <f t="shared" si="0"/>
        <v>36064</v>
      </c>
      <c r="H65" s="36">
        <f t="shared" si="0"/>
        <v>66122</v>
      </c>
      <c r="I65" s="36">
        <f t="shared" si="0"/>
        <v>3460</v>
      </c>
      <c r="J65" s="36">
        <f t="shared" si="0"/>
        <v>294609</v>
      </c>
      <c r="K65" s="36">
        <f t="shared" si="0"/>
        <v>13731</v>
      </c>
      <c r="L65" s="36">
        <f t="shared" si="0"/>
        <v>1429044</v>
      </c>
      <c r="M65" s="24"/>
    </row>
  </sheetData>
  <pageMargins left="0.7" right="0.7" top="0.75" bottom="0.75" header="0.3" footer="0.3"/>
  <pageSetup scale="65" fitToHeight="0" orientation="landscape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E66"/>
  <sheetViews>
    <sheetView workbookViewId="0"/>
  </sheetViews>
  <sheetFormatPr defaultRowHeight="15.5" x14ac:dyDescent="0.35"/>
  <cols>
    <col min="1" max="1" width="16.765625" customWidth="1"/>
    <col min="2" max="2" width="26.84375" bestFit="1" customWidth="1"/>
    <col min="3" max="3" width="25.84375" bestFit="1" customWidth="1"/>
    <col min="4" max="4" width="23.84375" bestFit="1" customWidth="1"/>
    <col min="5" max="5" width="36.23046875" bestFit="1" customWidth="1"/>
  </cols>
  <sheetData>
    <row r="1" spans="1:5" ht="20" x14ac:dyDescent="0.4">
      <c r="A1" s="28" t="s">
        <v>135</v>
      </c>
    </row>
    <row r="2" spans="1:5" x14ac:dyDescent="0.35">
      <c r="A2" s="27" t="s">
        <v>154</v>
      </c>
      <c r="B2" s="1"/>
      <c r="C2" s="1"/>
      <c r="D2" s="1"/>
      <c r="E2" s="1"/>
    </row>
    <row r="3" spans="1:5" x14ac:dyDescent="0.35">
      <c r="A3" t="s">
        <v>75</v>
      </c>
    </row>
    <row r="4" spans="1:5" x14ac:dyDescent="0.35">
      <c r="A4" t="s">
        <v>92</v>
      </c>
    </row>
    <row r="5" spans="1:5" x14ac:dyDescent="0.35">
      <c r="A5" t="s">
        <v>1</v>
      </c>
    </row>
    <row r="6" spans="1:5" x14ac:dyDescent="0.35">
      <c r="A6" s="26" t="s">
        <v>136</v>
      </c>
    </row>
    <row r="7" spans="1:5" s="25" customFormat="1" ht="43.5" customHeight="1" x14ac:dyDescent="0.35">
      <c r="A7" t="s">
        <v>2</v>
      </c>
      <c r="B7" t="s">
        <v>87</v>
      </c>
      <c r="C7" t="s">
        <v>88</v>
      </c>
      <c r="D7" t="s">
        <v>89</v>
      </c>
      <c r="E7" t="s">
        <v>90</v>
      </c>
    </row>
    <row r="8" spans="1:5" x14ac:dyDescent="0.35">
      <c r="A8" t="s">
        <v>14</v>
      </c>
      <c r="B8" s="32">
        <f>SUM(Table9[[#This Row],[SFSP Breakfast Federal Reimbursement]:[SFSP Snack Federal Reimbursement]])</f>
        <v>569575.16999999993</v>
      </c>
      <c r="C8" s="32">
        <f>SUM(Table9[[#This Row],[SSO Breakfast Federal Reimbursement]:[SSO Snack Federal Reimbursement]])</f>
        <v>1851781.9900000002</v>
      </c>
      <c r="D8" s="32">
        <f>SUM(Table9[[#This Row],[SSO Breakfast State Reimbursement]:[SSO Supper State Reimbursement]])</f>
        <v>485812.58999999997</v>
      </c>
      <c r="E8" s="32">
        <f>SUM(Table10[[#This Row],[SFSP Federal Funding Total]:[SSO State Funding Total]])</f>
        <v>2907169.75</v>
      </c>
    </row>
    <row r="9" spans="1:5" x14ac:dyDescent="0.35">
      <c r="A9" t="s">
        <v>15</v>
      </c>
      <c r="B9" s="32">
        <f>SUM(Table9[[#This Row],[SFSP Breakfast Federal Reimbursement]:[SFSP Snack Federal Reimbursement]])</f>
        <v>0</v>
      </c>
      <c r="C9" s="32">
        <f>SUM(Table9[[#This Row],[SSO Breakfast Federal Reimbursement]:[SSO Snack Federal Reimbursement]])</f>
        <v>4772.67</v>
      </c>
      <c r="D9" s="32">
        <f>SUM(Table9[[#This Row],[SSO Breakfast State Reimbursement]:[SSO Supper State Reimbursement]])</f>
        <v>1263.8600000000001</v>
      </c>
      <c r="E9" s="32">
        <f>SUM(Table10[[#This Row],[SFSP Federal Funding Total]:[SSO State Funding Total]])</f>
        <v>6036.5300000000007</v>
      </c>
    </row>
    <row r="10" spans="1:5" x14ac:dyDescent="0.35">
      <c r="A10" t="s">
        <v>16</v>
      </c>
      <c r="B10" s="32">
        <f>SUM(Table9[[#This Row],[SFSP Breakfast Federal Reimbursement]:[SFSP Snack Federal Reimbursement]])</f>
        <v>0</v>
      </c>
      <c r="C10" s="32">
        <f>SUM(Table9[[#This Row],[SSO Breakfast Federal Reimbursement]:[SSO Snack Federal Reimbursement]])</f>
        <v>300208.33999999997</v>
      </c>
      <c r="D10" s="32">
        <f>SUM(Table9[[#This Row],[SSO Breakfast State Reimbursement]:[SSO Supper State Reimbursement]])</f>
        <v>82734.880000000005</v>
      </c>
      <c r="E10" s="32">
        <f>SUM(Table10[[#This Row],[SFSP Federal Funding Total]:[SSO State Funding Total]])</f>
        <v>382943.22</v>
      </c>
    </row>
    <row r="11" spans="1:5" x14ac:dyDescent="0.35">
      <c r="A11" t="s">
        <v>17</v>
      </c>
      <c r="B11" s="32">
        <f>SUM(Table9[[#This Row],[SFSP Breakfast Federal Reimbursement]:[SFSP Snack Federal Reimbursement]])</f>
        <v>112887.97</v>
      </c>
      <c r="C11" s="32">
        <f>SUM(Table9[[#This Row],[SSO Breakfast Federal Reimbursement]:[SSO Snack Federal Reimbursement]])</f>
        <v>197526.16999999998</v>
      </c>
      <c r="D11" s="32">
        <f>SUM(Table9[[#This Row],[SSO Breakfast State Reimbursement]:[SSO Supper State Reimbursement]])</f>
        <v>48346.09</v>
      </c>
      <c r="E11" s="32">
        <f>SUM(Table10[[#This Row],[SFSP Federal Funding Total]:[SSO State Funding Total]])</f>
        <v>358760.23</v>
      </c>
    </row>
    <row r="12" spans="1:5" x14ac:dyDescent="0.35">
      <c r="A12" t="s">
        <v>18</v>
      </c>
      <c r="B12" s="32">
        <f>SUM(Table9[[#This Row],[SFSP Breakfast Federal Reimbursement]:[SFSP Snack Federal Reimbursement]])</f>
        <v>0</v>
      </c>
      <c r="C12" s="32">
        <f>SUM(Table9[[#This Row],[SSO Breakfast Federal Reimbursement]:[SSO Snack Federal Reimbursement]])</f>
        <v>0</v>
      </c>
      <c r="D12" s="32">
        <f>SUM(Table9[[#This Row],[SSO Breakfast State Reimbursement]:[SSO Supper State Reimbursement]])</f>
        <v>0</v>
      </c>
      <c r="E12" s="32">
        <f>SUM(Table10[[#This Row],[SFSP Federal Funding Total]:[SSO State Funding Total]])</f>
        <v>0</v>
      </c>
    </row>
    <row r="13" spans="1:5" x14ac:dyDescent="0.35">
      <c r="A13" t="s">
        <v>19</v>
      </c>
      <c r="B13" s="32">
        <f>SUM(Table9[[#This Row],[SFSP Breakfast Federal Reimbursement]:[SFSP Snack Federal Reimbursement]])</f>
        <v>0</v>
      </c>
      <c r="C13" s="32">
        <f>SUM(Table9[[#This Row],[SSO Breakfast Federal Reimbursement]:[SSO Snack Federal Reimbursement]])</f>
        <v>207950.7</v>
      </c>
      <c r="D13" s="32">
        <f>SUM(Table9[[#This Row],[SSO Breakfast State Reimbursement]:[SSO Supper State Reimbursement]])</f>
        <v>54489.18</v>
      </c>
      <c r="E13" s="32">
        <f>SUM(Table10[[#This Row],[SFSP Federal Funding Total]:[SSO State Funding Total]])</f>
        <v>262439.88</v>
      </c>
    </row>
    <row r="14" spans="1:5" x14ac:dyDescent="0.35">
      <c r="A14" t="s">
        <v>20</v>
      </c>
      <c r="B14" s="32">
        <f>SUM(Table9[[#This Row],[SFSP Breakfast Federal Reimbursement]:[SFSP Snack Federal Reimbursement]])</f>
        <v>0</v>
      </c>
      <c r="C14" s="32">
        <f>SUM(Table9[[#This Row],[SSO Breakfast Federal Reimbursement]:[SSO Snack Federal Reimbursement]])</f>
        <v>1230439.9999999998</v>
      </c>
      <c r="D14" s="32">
        <f>SUM(Table9[[#This Row],[SSO Breakfast State Reimbursement]:[SSO Supper State Reimbursement]])</f>
        <v>303223.45</v>
      </c>
      <c r="E14" s="32">
        <f>SUM(Table10[[#This Row],[SFSP Federal Funding Total]:[SSO State Funding Total]])</f>
        <v>1533663.4499999997</v>
      </c>
    </row>
    <row r="15" spans="1:5" x14ac:dyDescent="0.35">
      <c r="A15" t="s">
        <v>21</v>
      </c>
      <c r="B15" s="32">
        <f>SUM(Table9[[#This Row],[SFSP Breakfast Federal Reimbursement]:[SFSP Snack Federal Reimbursement]])</f>
        <v>0</v>
      </c>
      <c r="C15" s="32">
        <f>SUM(Table9[[#This Row],[SSO Breakfast Federal Reimbursement]:[SSO Snack Federal Reimbursement]])</f>
        <v>367086.06</v>
      </c>
      <c r="D15" s="32">
        <f>SUM(Table9[[#This Row],[SSO Breakfast State Reimbursement]:[SSO Supper State Reimbursement]])</f>
        <v>98444.61</v>
      </c>
      <c r="E15" s="32">
        <f>SUM(Table10[[#This Row],[SFSP Federal Funding Total]:[SSO State Funding Total]])</f>
        <v>465530.67</v>
      </c>
    </row>
    <row r="16" spans="1:5" x14ac:dyDescent="0.35">
      <c r="A16" t="s">
        <v>22</v>
      </c>
      <c r="B16" s="32">
        <f>SUM(Table9[[#This Row],[SFSP Breakfast Federal Reimbursement]:[SFSP Snack Federal Reimbursement]])</f>
        <v>168977.33</v>
      </c>
      <c r="C16" s="32">
        <f>SUM(Table9[[#This Row],[SSO Breakfast Federal Reimbursement]:[SSO Snack Federal Reimbursement]])</f>
        <v>0</v>
      </c>
      <c r="D16" s="32">
        <f>SUM(Table9[[#This Row],[SSO Breakfast State Reimbursement]:[SSO Supper State Reimbursement]])</f>
        <v>0</v>
      </c>
      <c r="E16" s="32">
        <f>SUM(Table10[[#This Row],[SFSP Federal Funding Total]:[SSO State Funding Total]])</f>
        <v>168977.33</v>
      </c>
    </row>
    <row r="17" spans="1:5" x14ac:dyDescent="0.35">
      <c r="A17" t="s">
        <v>23</v>
      </c>
      <c r="B17" s="32">
        <f>SUM(Table9[[#This Row],[SFSP Breakfast Federal Reimbursement]:[SFSP Snack Federal Reimbursement]])</f>
        <v>163020.18999999997</v>
      </c>
      <c r="C17" s="32">
        <f>SUM(Table9[[#This Row],[SSO Breakfast Federal Reimbursement]:[SSO Snack Federal Reimbursement]])</f>
        <v>3082590.62</v>
      </c>
      <c r="D17" s="32">
        <f>SUM(Table9[[#This Row],[SSO Breakfast State Reimbursement]:[SSO Supper State Reimbursement]])</f>
        <v>789207.72</v>
      </c>
      <c r="E17" s="32">
        <f>SUM(Table10[[#This Row],[SFSP Federal Funding Total]:[SSO State Funding Total]])</f>
        <v>4034818.5300000003</v>
      </c>
    </row>
    <row r="18" spans="1:5" x14ac:dyDescent="0.35">
      <c r="A18" t="s">
        <v>24</v>
      </c>
      <c r="B18" s="32">
        <f>SUM(Table9[[#This Row],[SFSP Breakfast Federal Reimbursement]:[SFSP Snack Federal Reimbursement]])</f>
        <v>0</v>
      </c>
      <c r="C18" s="32">
        <f>SUM(Table9[[#This Row],[SSO Breakfast Federal Reimbursement]:[SSO Snack Federal Reimbursement]])</f>
        <v>181586.06</v>
      </c>
      <c r="D18" s="32">
        <f>SUM(Table9[[#This Row],[SSO Breakfast State Reimbursement]:[SSO Supper State Reimbursement]])</f>
        <v>48183.979999999996</v>
      </c>
      <c r="E18" s="32">
        <f>SUM(Table10[[#This Row],[SFSP Federal Funding Total]:[SSO State Funding Total]])</f>
        <v>229770.03999999998</v>
      </c>
    </row>
    <row r="19" spans="1:5" x14ac:dyDescent="0.35">
      <c r="A19" t="s">
        <v>25</v>
      </c>
      <c r="B19" s="32">
        <f>SUM(Table9[[#This Row],[SFSP Breakfast Federal Reimbursement]:[SFSP Snack Federal Reimbursement]])</f>
        <v>11970.210000000001</v>
      </c>
      <c r="C19" s="32">
        <f>SUM(Table9[[#This Row],[SSO Breakfast Federal Reimbursement]:[SSO Snack Federal Reimbursement]])</f>
        <v>248371.41999999998</v>
      </c>
      <c r="D19" s="32">
        <f>SUM(Table9[[#This Row],[SSO Breakfast State Reimbursement]:[SSO Supper State Reimbursement]])</f>
        <v>64230.729999999996</v>
      </c>
      <c r="E19" s="32">
        <f>SUM(Table10[[#This Row],[SFSP Federal Funding Total]:[SSO State Funding Total]])</f>
        <v>324572.36</v>
      </c>
    </row>
    <row r="20" spans="1:5" x14ac:dyDescent="0.35">
      <c r="A20" t="s">
        <v>26</v>
      </c>
      <c r="B20" s="32">
        <f>SUM(Table9[[#This Row],[SFSP Breakfast Federal Reimbursement]:[SFSP Snack Federal Reimbursement]])</f>
        <v>11676.33</v>
      </c>
      <c r="C20" s="32">
        <f>SUM(Table9[[#This Row],[SSO Breakfast Federal Reimbursement]:[SSO Snack Federal Reimbursement]])</f>
        <v>540362.23999999999</v>
      </c>
      <c r="D20" s="32">
        <f>SUM(Table9[[#This Row],[SSO Breakfast State Reimbursement]:[SSO Supper State Reimbursement]])</f>
        <v>139296.34</v>
      </c>
      <c r="E20" s="32">
        <f>SUM(Table10[[#This Row],[SFSP Federal Funding Total]:[SSO State Funding Total]])</f>
        <v>691334.90999999992</v>
      </c>
    </row>
    <row r="21" spans="1:5" x14ac:dyDescent="0.35">
      <c r="A21" t="s">
        <v>27</v>
      </c>
      <c r="B21" s="32">
        <f>SUM(Table9[[#This Row],[SFSP Breakfast Federal Reimbursement]:[SFSP Snack Federal Reimbursement]])</f>
        <v>0</v>
      </c>
      <c r="C21" s="32">
        <f>SUM(Table9[[#This Row],[SSO Breakfast Federal Reimbursement]:[SSO Snack Federal Reimbursement]])</f>
        <v>38475.64</v>
      </c>
      <c r="D21" s="32">
        <f>SUM(Table9[[#This Row],[SSO Breakfast State Reimbursement]:[SSO Supper State Reimbursement]])</f>
        <v>10458.040000000001</v>
      </c>
      <c r="E21" s="32">
        <f>SUM(Table10[[#This Row],[SFSP Federal Funding Total]:[SSO State Funding Total]])</f>
        <v>48933.68</v>
      </c>
    </row>
    <row r="22" spans="1:5" x14ac:dyDescent="0.35">
      <c r="A22" t="s">
        <v>28</v>
      </c>
      <c r="B22" s="32">
        <f>SUM(Table9[[#This Row],[SFSP Breakfast Federal Reimbursement]:[SFSP Snack Federal Reimbursement]])</f>
        <v>150727.89000000001</v>
      </c>
      <c r="C22" s="32">
        <f>SUM(Table9[[#This Row],[SSO Breakfast Federal Reimbursement]:[SSO Snack Federal Reimbursement]])</f>
        <v>3097956.03</v>
      </c>
      <c r="D22" s="32">
        <f>SUM(Table9[[#This Row],[SSO Breakfast State Reimbursement]:[SSO Supper State Reimbursement]])</f>
        <v>848391.11</v>
      </c>
      <c r="E22" s="32">
        <f>SUM(Table10[[#This Row],[SFSP Federal Funding Total]:[SSO State Funding Total]])</f>
        <v>4097075.03</v>
      </c>
    </row>
    <row r="23" spans="1:5" x14ac:dyDescent="0.35">
      <c r="A23" t="s">
        <v>29</v>
      </c>
      <c r="B23" s="32">
        <f>SUM(Table9[[#This Row],[SFSP Breakfast Federal Reimbursement]:[SFSP Snack Federal Reimbursement]])</f>
        <v>47187.930000000008</v>
      </c>
      <c r="C23" s="32">
        <f>SUM(Table9[[#This Row],[SSO Breakfast Federal Reimbursement]:[SSO Snack Federal Reimbursement]])</f>
        <v>135015.39000000001</v>
      </c>
      <c r="D23" s="32">
        <f>SUM(Table9[[#This Row],[SSO Breakfast State Reimbursement]:[SSO Supper State Reimbursement]])</f>
        <v>34504.68</v>
      </c>
      <c r="E23" s="32">
        <f>SUM(Table10[[#This Row],[SFSP Federal Funding Total]:[SSO State Funding Total]])</f>
        <v>216708</v>
      </c>
    </row>
    <row r="24" spans="1:5" x14ac:dyDescent="0.35">
      <c r="A24" t="s">
        <v>30</v>
      </c>
      <c r="B24" s="32">
        <f>SUM(Table9[[#This Row],[SFSP Breakfast Federal Reimbursement]:[SFSP Snack Federal Reimbursement]])</f>
        <v>0</v>
      </c>
      <c r="C24" s="32">
        <f>SUM(Table9[[#This Row],[SSO Breakfast Federal Reimbursement]:[SSO Snack Federal Reimbursement]])</f>
        <v>140916.38</v>
      </c>
      <c r="D24" s="32">
        <f>SUM(Table9[[#This Row],[SSO Breakfast State Reimbursement]:[SSO Supper State Reimbursement]])</f>
        <v>36431.83</v>
      </c>
      <c r="E24" s="32">
        <f>SUM(Table10[[#This Row],[SFSP Federal Funding Total]:[SSO State Funding Total]])</f>
        <v>177348.21000000002</v>
      </c>
    </row>
    <row r="25" spans="1:5" x14ac:dyDescent="0.35">
      <c r="A25" t="s">
        <v>31</v>
      </c>
      <c r="B25" s="32">
        <f>SUM(Table9[[#This Row],[SFSP Breakfast Federal Reimbursement]:[SFSP Snack Federal Reimbursement]])</f>
        <v>0</v>
      </c>
      <c r="C25" s="32">
        <f>SUM(Table9[[#This Row],[SSO Breakfast Federal Reimbursement]:[SSO Snack Federal Reimbursement]])</f>
        <v>34594.5</v>
      </c>
      <c r="D25" s="32">
        <f>SUM(Table9[[#This Row],[SSO Breakfast State Reimbursement]:[SSO Supper State Reimbursement]])</f>
        <v>9096.08</v>
      </c>
      <c r="E25" s="32">
        <f>SUM(Table10[[#This Row],[SFSP Federal Funding Total]:[SSO State Funding Total]])</f>
        <v>43690.58</v>
      </c>
    </row>
    <row r="26" spans="1:5" x14ac:dyDescent="0.35">
      <c r="A26" t="s">
        <v>32</v>
      </c>
      <c r="B26" s="32">
        <f>SUM(Table9[[#This Row],[SFSP Breakfast Federal Reimbursement]:[SFSP Snack Federal Reimbursement]])</f>
        <v>4874913.25</v>
      </c>
      <c r="C26" s="32">
        <f>SUM(Table9[[#This Row],[SSO Breakfast Federal Reimbursement]:[SSO Snack Federal Reimbursement]])</f>
        <v>18522424.77</v>
      </c>
      <c r="D26" s="32">
        <f>SUM(Table9[[#This Row],[SSO Breakfast State Reimbursement]:[SSO Supper State Reimbursement]])</f>
        <v>4799842.5200000005</v>
      </c>
      <c r="E26" s="32">
        <f>SUM(Table10[[#This Row],[SFSP Federal Funding Total]:[SSO State Funding Total]])</f>
        <v>28197180.539999999</v>
      </c>
    </row>
    <row r="27" spans="1:5" x14ac:dyDescent="0.35">
      <c r="A27" t="s">
        <v>33</v>
      </c>
      <c r="B27" s="32">
        <f>SUM(Table9[[#This Row],[SFSP Breakfast Federal Reimbursement]:[SFSP Snack Federal Reimbursement]])</f>
        <v>0</v>
      </c>
      <c r="C27" s="32">
        <f>SUM(Table9[[#This Row],[SSO Breakfast Federal Reimbursement]:[SSO Snack Federal Reimbursement]])</f>
        <v>508989.18999999994</v>
      </c>
      <c r="D27" s="32">
        <f>SUM(Table9[[#This Row],[SSO Breakfast State Reimbursement]:[SSO Supper State Reimbursement]])</f>
        <v>133358.57</v>
      </c>
      <c r="E27" s="32">
        <f>SUM(Table10[[#This Row],[SFSP Federal Funding Total]:[SSO State Funding Total]])</f>
        <v>642347.76</v>
      </c>
    </row>
    <row r="28" spans="1:5" x14ac:dyDescent="0.35">
      <c r="A28" t="s">
        <v>34</v>
      </c>
      <c r="B28" s="32">
        <f>SUM(Table9[[#This Row],[SFSP Breakfast Federal Reimbursement]:[SFSP Snack Federal Reimbursement]])</f>
        <v>0</v>
      </c>
      <c r="C28" s="32">
        <f>SUM(Table9[[#This Row],[SSO Breakfast Federal Reimbursement]:[SSO Snack Federal Reimbursement]])</f>
        <v>391504.31</v>
      </c>
      <c r="D28" s="32">
        <f>SUM(Table9[[#This Row],[SSO Breakfast State Reimbursement]:[SSO Supper State Reimbursement]])</f>
        <v>102147.01000000001</v>
      </c>
      <c r="E28" s="32">
        <f>SUM(Table10[[#This Row],[SFSP Federal Funding Total]:[SSO State Funding Total]])</f>
        <v>493651.32</v>
      </c>
    </row>
    <row r="29" spans="1:5" x14ac:dyDescent="0.35">
      <c r="A29" t="s">
        <v>35</v>
      </c>
      <c r="B29" s="32">
        <f>SUM(Table9[[#This Row],[SFSP Breakfast Federal Reimbursement]:[SFSP Snack Federal Reimbursement]])</f>
        <v>0</v>
      </c>
      <c r="C29" s="32">
        <f>SUM(Table9[[#This Row],[SSO Breakfast Federal Reimbursement]:[SSO Snack Federal Reimbursement]])</f>
        <v>0</v>
      </c>
      <c r="D29" s="32">
        <f>SUM(Table9[[#This Row],[SSO Breakfast State Reimbursement]:[SSO Supper State Reimbursement]])</f>
        <v>0</v>
      </c>
      <c r="E29" s="32">
        <f>SUM(Table10[[#This Row],[SFSP Federal Funding Total]:[SSO State Funding Total]])</f>
        <v>0</v>
      </c>
    </row>
    <row r="30" spans="1:5" x14ac:dyDescent="0.35">
      <c r="A30" t="s">
        <v>36</v>
      </c>
      <c r="B30" s="32">
        <f>SUM(Table9[[#This Row],[SFSP Breakfast Federal Reimbursement]:[SFSP Snack Federal Reimbursement]])</f>
        <v>8445.77</v>
      </c>
      <c r="C30" s="32">
        <f>SUM(Table9[[#This Row],[SSO Breakfast Federal Reimbursement]:[SSO Snack Federal Reimbursement]])</f>
        <v>384829.58</v>
      </c>
      <c r="D30" s="32">
        <f>SUM(Table9[[#This Row],[SSO Breakfast State Reimbursement]:[SSO Supper State Reimbursement]])</f>
        <v>100014.29000000001</v>
      </c>
      <c r="E30" s="32">
        <f>SUM(Table10[[#This Row],[SFSP Federal Funding Total]:[SSO State Funding Total]])</f>
        <v>493289.64</v>
      </c>
    </row>
    <row r="31" spans="1:5" x14ac:dyDescent="0.35">
      <c r="A31" t="s">
        <v>37</v>
      </c>
      <c r="B31" s="32">
        <f>SUM(Table9[[#This Row],[SFSP Breakfast Federal Reimbursement]:[SFSP Snack Federal Reimbursement]])</f>
        <v>0</v>
      </c>
      <c r="C31" s="32">
        <f>SUM(Table9[[#This Row],[SSO Breakfast Federal Reimbursement]:[SSO Snack Federal Reimbursement]])</f>
        <v>683870.23</v>
      </c>
      <c r="D31" s="32">
        <f>SUM(Table9[[#This Row],[SSO Breakfast State Reimbursement]:[SSO Supper State Reimbursement]])</f>
        <v>171806.78</v>
      </c>
      <c r="E31" s="32">
        <f>SUM(Table10[[#This Row],[SFSP Federal Funding Total]:[SSO State Funding Total]])</f>
        <v>855677.01</v>
      </c>
    </row>
    <row r="32" spans="1:5" x14ac:dyDescent="0.35">
      <c r="A32" t="s">
        <v>38</v>
      </c>
      <c r="B32" s="32">
        <f>SUM(Table9[[#This Row],[SFSP Breakfast Federal Reimbursement]:[SFSP Snack Federal Reimbursement]])</f>
        <v>0</v>
      </c>
      <c r="C32" s="32">
        <f>SUM(Table9[[#This Row],[SSO Breakfast Federal Reimbursement]:[SSO Snack Federal Reimbursement]])</f>
        <v>42132.87</v>
      </c>
      <c r="D32" s="32">
        <f>SUM(Table9[[#This Row],[SSO Breakfast State Reimbursement]:[SSO Supper State Reimbursement]])</f>
        <v>10752.04</v>
      </c>
      <c r="E32" s="32">
        <f>SUM(Table10[[#This Row],[SFSP Federal Funding Total]:[SSO State Funding Total]])</f>
        <v>52884.91</v>
      </c>
    </row>
    <row r="33" spans="1:5" x14ac:dyDescent="0.35">
      <c r="A33" t="s">
        <v>39</v>
      </c>
      <c r="B33" s="32">
        <f>SUM(Table9[[#This Row],[SFSP Breakfast Federal Reimbursement]:[SFSP Snack Federal Reimbursement]])</f>
        <v>0</v>
      </c>
      <c r="C33" s="32">
        <f>SUM(Table9[[#This Row],[SSO Breakfast Federal Reimbursement]:[SSO Snack Federal Reimbursement]])</f>
        <v>0</v>
      </c>
      <c r="D33" s="32">
        <f>SUM(Table9[[#This Row],[SSO Breakfast State Reimbursement]:[SSO Supper State Reimbursement]])</f>
        <v>0</v>
      </c>
      <c r="E33" s="32">
        <f>SUM(Table10[[#This Row],[SFSP Federal Funding Total]:[SSO State Funding Total]])</f>
        <v>0</v>
      </c>
    </row>
    <row r="34" spans="1:5" x14ac:dyDescent="0.35">
      <c r="A34" t="s">
        <v>40</v>
      </c>
      <c r="B34" s="32">
        <f>SUM(Table9[[#This Row],[SFSP Breakfast Federal Reimbursement]:[SFSP Snack Federal Reimbursement]])</f>
        <v>49763.56</v>
      </c>
      <c r="C34" s="32">
        <f>SUM(Table9[[#This Row],[SSO Breakfast Federal Reimbursement]:[SSO Snack Federal Reimbursement]])</f>
        <v>1192577.6599999999</v>
      </c>
      <c r="D34" s="32">
        <f>SUM(Table9[[#This Row],[SSO Breakfast State Reimbursement]:[SSO Supper State Reimbursement]])</f>
        <v>304288.53999999998</v>
      </c>
      <c r="E34" s="32">
        <f>SUM(Table10[[#This Row],[SFSP Federal Funding Total]:[SSO State Funding Total]])</f>
        <v>1546629.76</v>
      </c>
    </row>
    <row r="35" spans="1:5" x14ac:dyDescent="0.35">
      <c r="A35" t="s">
        <v>41</v>
      </c>
      <c r="B35" s="32">
        <f>SUM(Table9[[#This Row],[SFSP Breakfast Federal Reimbursement]:[SFSP Snack Federal Reimbursement]])</f>
        <v>0</v>
      </c>
      <c r="C35" s="32">
        <f>SUM(Table9[[#This Row],[SSO Breakfast Federal Reimbursement]:[SSO Snack Federal Reimbursement]])</f>
        <v>232127.1</v>
      </c>
      <c r="D35" s="32">
        <f>SUM(Table9[[#This Row],[SSO Breakfast State Reimbursement]:[SSO Supper State Reimbursement]])</f>
        <v>61604.229999999996</v>
      </c>
      <c r="E35" s="32">
        <f>SUM(Table10[[#This Row],[SFSP Federal Funding Total]:[SSO State Funding Total]])</f>
        <v>293731.33</v>
      </c>
    </row>
    <row r="36" spans="1:5" x14ac:dyDescent="0.35">
      <c r="A36" t="s">
        <v>42</v>
      </c>
      <c r="B36" s="32">
        <f>SUM(Table9[[#This Row],[SFSP Breakfast Federal Reimbursement]:[SFSP Snack Federal Reimbursement]])</f>
        <v>0</v>
      </c>
      <c r="C36" s="32">
        <f>SUM(Table9[[#This Row],[SSO Breakfast Federal Reimbursement]:[SSO Snack Federal Reimbursement]])</f>
        <v>65906.69</v>
      </c>
      <c r="D36" s="32">
        <f>SUM(Table9[[#This Row],[SSO Breakfast State Reimbursement]:[SSO Supper State Reimbursement]])</f>
        <v>16166.45</v>
      </c>
      <c r="E36" s="32">
        <f>SUM(Table10[[#This Row],[SFSP Federal Funding Total]:[SSO State Funding Total]])</f>
        <v>82073.14</v>
      </c>
    </row>
    <row r="37" spans="1:5" x14ac:dyDescent="0.35">
      <c r="A37" t="s">
        <v>43</v>
      </c>
      <c r="B37" s="32">
        <f>SUM(Table9[[#This Row],[SFSP Breakfast Federal Reimbursement]:[SFSP Snack Federal Reimbursement]])</f>
        <v>956630.21</v>
      </c>
      <c r="C37" s="32">
        <f>SUM(Table9[[#This Row],[SSO Breakfast Federal Reimbursement]:[SSO Snack Federal Reimbursement]])</f>
        <v>3619072.2500000005</v>
      </c>
      <c r="D37" s="32">
        <f>SUM(Table9[[#This Row],[SSO Breakfast State Reimbursement]:[SSO Supper State Reimbursement]])</f>
        <v>916034.5</v>
      </c>
      <c r="E37" s="32">
        <f>SUM(Table10[[#This Row],[SFSP Federal Funding Total]:[SSO State Funding Total]])</f>
        <v>5491736.9600000009</v>
      </c>
    </row>
    <row r="38" spans="1:5" x14ac:dyDescent="0.35">
      <c r="A38" t="s">
        <v>44</v>
      </c>
      <c r="B38" s="32">
        <f>SUM(Table9[[#This Row],[SFSP Breakfast Federal Reimbursement]:[SFSP Snack Federal Reimbursement]])</f>
        <v>36953.29</v>
      </c>
      <c r="C38" s="32">
        <f>SUM(Table9[[#This Row],[SSO Breakfast Federal Reimbursement]:[SSO Snack Federal Reimbursement]])</f>
        <v>266684.40000000002</v>
      </c>
      <c r="D38" s="32">
        <f>SUM(Table9[[#This Row],[SSO Breakfast State Reimbursement]:[SSO Supper State Reimbursement]])</f>
        <v>71013.31</v>
      </c>
      <c r="E38" s="32">
        <f>SUM(Table10[[#This Row],[SFSP Federal Funding Total]:[SSO State Funding Total]])</f>
        <v>374651</v>
      </c>
    </row>
    <row r="39" spans="1:5" x14ac:dyDescent="0.35">
      <c r="A39" t="s">
        <v>45</v>
      </c>
      <c r="B39" s="32">
        <f>SUM(Table9[[#This Row],[SFSP Breakfast Federal Reimbursement]:[SFSP Snack Federal Reimbursement]])</f>
        <v>0</v>
      </c>
      <c r="C39" s="32">
        <f>SUM(Table9[[#This Row],[SSO Breakfast Federal Reimbursement]:[SSO Snack Federal Reimbursement]])</f>
        <v>63734.31</v>
      </c>
      <c r="D39" s="32">
        <f>SUM(Table9[[#This Row],[SSO Breakfast State Reimbursement]:[SSO Supper State Reimbursement]])</f>
        <v>15427.689999999999</v>
      </c>
      <c r="E39" s="32">
        <f>SUM(Table10[[#This Row],[SFSP Federal Funding Total]:[SSO State Funding Total]])</f>
        <v>79162</v>
      </c>
    </row>
    <row r="40" spans="1:5" x14ac:dyDescent="0.35">
      <c r="A40" t="s">
        <v>46</v>
      </c>
      <c r="B40" s="32">
        <f>SUM(Table9[[#This Row],[SFSP Breakfast Federal Reimbursement]:[SFSP Snack Federal Reimbursement]])</f>
        <v>270169.99</v>
      </c>
      <c r="C40" s="32">
        <f>SUM(Table9[[#This Row],[SSO Breakfast Federal Reimbursement]:[SSO Snack Federal Reimbursement]])</f>
        <v>4654918.3499999996</v>
      </c>
      <c r="D40" s="32">
        <f>SUM(Table9[[#This Row],[SSO Breakfast State Reimbursement]:[SSO Supper State Reimbursement]])</f>
        <v>1178379.03</v>
      </c>
      <c r="E40" s="32">
        <f>SUM(Table10[[#This Row],[SFSP Federal Funding Total]:[SSO State Funding Total]])</f>
        <v>6103467.3700000001</v>
      </c>
    </row>
    <row r="41" spans="1:5" x14ac:dyDescent="0.35">
      <c r="A41" t="s">
        <v>47</v>
      </c>
      <c r="B41" s="32">
        <f>SUM(Table9[[#This Row],[SFSP Breakfast Federal Reimbursement]:[SFSP Snack Federal Reimbursement]])</f>
        <v>841603.32000000007</v>
      </c>
      <c r="C41" s="32">
        <f>SUM(Table9[[#This Row],[SSO Breakfast Federal Reimbursement]:[SSO Snack Federal Reimbursement]])</f>
        <v>1534468.1199999999</v>
      </c>
      <c r="D41" s="32">
        <f>SUM(Table9[[#This Row],[SSO Breakfast State Reimbursement]:[SSO Supper State Reimbursement]])</f>
        <v>388561.35</v>
      </c>
      <c r="E41" s="32">
        <f>SUM(Table10[[#This Row],[SFSP Federal Funding Total]:[SSO State Funding Total]])</f>
        <v>2764632.79</v>
      </c>
    </row>
    <row r="42" spans="1:5" x14ac:dyDescent="0.35">
      <c r="A42" t="s">
        <v>48</v>
      </c>
      <c r="B42" s="32">
        <f>SUM(Table9[[#This Row],[SFSP Breakfast Federal Reimbursement]:[SFSP Snack Federal Reimbursement]])</f>
        <v>0</v>
      </c>
      <c r="C42" s="32">
        <f>SUM(Table9[[#This Row],[SSO Breakfast Federal Reimbursement]:[SSO Snack Federal Reimbursement]])</f>
        <v>325761.93</v>
      </c>
      <c r="D42" s="32">
        <f>SUM(Table9[[#This Row],[SSO Breakfast State Reimbursement]:[SSO Supper State Reimbursement]])</f>
        <v>82942.880000000005</v>
      </c>
      <c r="E42" s="32">
        <f>SUM(Table10[[#This Row],[SFSP Federal Funding Total]:[SSO State Funding Total]])</f>
        <v>408704.81</v>
      </c>
    </row>
    <row r="43" spans="1:5" x14ac:dyDescent="0.35">
      <c r="A43" t="s">
        <v>49</v>
      </c>
      <c r="B43" s="32">
        <f>SUM(Table9[[#This Row],[SFSP Breakfast Federal Reimbursement]:[SFSP Snack Federal Reimbursement]])</f>
        <v>712244.62000000011</v>
      </c>
      <c r="C43" s="32">
        <f>SUM(Table9[[#This Row],[SSO Breakfast Federal Reimbursement]:[SSO Snack Federal Reimbursement]])</f>
        <v>2516249.58</v>
      </c>
      <c r="D43" s="32">
        <f>SUM(Table9[[#This Row],[SSO Breakfast State Reimbursement]:[SSO Supper State Reimbursement]])</f>
        <v>633243.04</v>
      </c>
      <c r="E43" s="32">
        <f>SUM(Table10[[#This Row],[SFSP Federal Funding Total]:[SSO State Funding Total]])</f>
        <v>3861737.24</v>
      </c>
    </row>
    <row r="44" spans="1:5" x14ac:dyDescent="0.35">
      <c r="A44" t="s">
        <v>50</v>
      </c>
      <c r="B44" s="32">
        <f>SUM(Table9[[#This Row],[SFSP Breakfast Federal Reimbursement]:[SFSP Snack Federal Reimbursement]])</f>
        <v>498992.62000000005</v>
      </c>
      <c r="C44" s="32">
        <f>SUM(Table9[[#This Row],[SSO Breakfast Federal Reimbursement]:[SSO Snack Federal Reimbursement]])</f>
        <v>4093205.03</v>
      </c>
      <c r="D44" s="32">
        <f>SUM(Table9[[#This Row],[SSO Breakfast State Reimbursement]:[SSO Supper State Reimbursement]])</f>
        <v>1008478.03</v>
      </c>
      <c r="E44" s="32">
        <f>SUM(Table10[[#This Row],[SFSP Federal Funding Total]:[SSO State Funding Total]])</f>
        <v>5600675.6799999997</v>
      </c>
    </row>
    <row r="45" spans="1:5" x14ac:dyDescent="0.35">
      <c r="A45" t="s">
        <v>51</v>
      </c>
      <c r="B45" s="32">
        <f>SUM(Table9[[#This Row],[SFSP Breakfast Federal Reimbursement]:[SFSP Snack Federal Reimbursement]])</f>
        <v>399820.06</v>
      </c>
      <c r="C45" s="32">
        <f>SUM(Table9[[#This Row],[SSO Breakfast Federal Reimbursement]:[SSO Snack Federal Reimbursement]])</f>
        <v>982528.52</v>
      </c>
      <c r="D45" s="32">
        <f>SUM(Table9[[#This Row],[SSO Breakfast State Reimbursement]:[SSO Supper State Reimbursement]])</f>
        <v>251130.71</v>
      </c>
      <c r="E45" s="32">
        <f>SUM(Table10[[#This Row],[SFSP Federal Funding Total]:[SSO State Funding Total]])</f>
        <v>1633479.29</v>
      </c>
    </row>
    <row r="46" spans="1:5" x14ac:dyDescent="0.35">
      <c r="A46" t="s">
        <v>52</v>
      </c>
      <c r="B46" s="32">
        <f>SUM(Table9[[#This Row],[SFSP Breakfast Federal Reimbursement]:[SFSP Snack Federal Reimbursement]])</f>
        <v>0</v>
      </c>
      <c r="C46" s="32">
        <f>SUM(Table9[[#This Row],[SSO Breakfast Federal Reimbursement]:[SSO Snack Federal Reimbursement]])</f>
        <v>1989303.5099999998</v>
      </c>
      <c r="D46" s="32">
        <f>SUM(Table9[[#This Row],[SSO Breakfast State Reimbursement]:[SSO Supper State Reimbursement]])</f>
        <v>514041.69</v>
      </c>
      <c r="E46" s="32">
        <f>SUM(Table10[[#This Row],[SFSP Federal Funding Total]:[SSO State Funding Total]])</f>
        <v>2503345.1999999997</v>
      </c>
    </row>
    <row r="47" spans="1:5" x14ac:dyDescent="0.35">
      <c r="A47" t="s">
        <v>53</v>
      </c>
      <c r="B47" s="32">
        <f>SUM(Table9[[#This Row],[SFSP Breakfast Federal Reimbursement]:[SFSP Snack Federal Reimbursement]])</f>
        <v>0</v>
      </c>
      <c r="C47" s="32">
        <f>SUM(Table9[[#This Row],[SSO Breakfast Federal Reimbursement]:[SSO Snack Federal Reimbursement]])</f>
        <v>665132.09</v>
      </c>
      <c r="D47" s="32">
        <f>SUM(Table9[[#This Row],[SSO Breakfast State Reimbursement]:[SSO Supper State Reimbursement]])</f>
        <v>180780.78999999998</v>
      </c>
      <c r="E47" s="32">
        <f>SUM(Table10[[#This Row],[SFSP Federal Funding Total]:[SSO State Funding Total]])</f>
        <v>845912.87999999989</v>
      </c>
    </row>
    <row r="48" spans="1:5" x14ac:dyDescent="0.35">
      <c r="A48" t="s">
        <v>54</v>
      </c>
      <c r="B48" s="32">
        <f>SUM(Table9[[#This Row],[SFSP Breakfast Federal Reimbursement]:[SFSP Snack Federal Reimbursement]])</f>
        <v>34550.080000000002</v>
      </c>
      <c r="C48" s="32">
        <f>SUM(Table9[[#This Row],[SSO Breakfast Federal Reimbursement]:[SSO Snack Federal Reimbursement]])</f>
        <v>285548.22000000003</v>
      </c>
      <c r="D48" s="32">
        <f>SUM(Table9[[#This Row],[SSO Breakfast State Reimbursement]:[SSO Supper State Reimbursement]])</f>
        <v>73661.429999999993</v>
      </c>
      <c r="E48" s="32">
        <f>SUM(Table10[[#This Row],[SFSP Federal Funding Total]:[SSO State Funding Total]])</f>
        <v>393759.73000000004</v>
      </c>
    </row>
    <row r="49" spans="1:5" x14ac:dyDescent="0.35">
      <c r="A49" t="s">
        <v>55</v>
      </c>
      <c r="B49" s="32">
        <f>SUM(Table9[[#This Row],[SFSP Breakfast Federal Reimbursement]:[SFSP Snack Federal Reimbursement]])</f>
        <v>134385.53</v>
      </c>
      <c r="C49" s="32">
        <f>SUM(Table9[[#This Row],[SSO Breakfast Federal Reimbursement]:[SSO Snack Federal Reimbursement]])</f>
        <v>762633.86</v>
      </c>
      <c r="D49" s="32">
        <f>SUM(Table9[[#This Row],[SSO Breakfast State Reimbursement]:[SSO Supper State Reimbursement]])</f>
        <v>196069.77</v>
      </c>
      <c r="E49" s="32">
        <f>SUM(Table10[[#This Row],[SFSP Federal Funding Total]:[SSO State Funding Total]])</f>
        <v>1093089.1599999999</v>
      </c>
    </row>
    <row r="50" spans="1:5" x14ac:dyDescent="0.35">
      <c r="A50" t="s">
        <v>56</v>
      </c>
      <c r="B50" s="32">
        <f>SUM(Table9[[#This Row],[SFSP Breakfast Federal Reimbursement]:[SFSP Snack Federal Reimbursement]])</f>
        <v>238894.44000000003</v>
      </c>
      <c r="C50" s="32">
        <f>SUM(Table9[[#This Row],[SSO Breakfast Federal Reimbursement]:[SSO Snack Federal Reimbursement]])</f>
        <v>1963355.33</v>
      </c>
      <c r="D50" s="32">
        <f>SUM(Table9[[#This Row],[SSO Breakfast State Reimbursement]:[SSO Supper State Reimbursement]])</f>
        <v>498208.07</v>
      </c>
      <c r="E50" s="32">
        <f>SUM(Table10[[#This Row],[SFSP Federal Funding Total]:[SSO State Funding Total]])</f>
        <v>2700457.84</v>
      </c>
    </row>
    <row r="51" spans="1:5" x14ac:dyDescent="0.35">
      <c r="A51" t="s">
        <v>57</v>
      </c>
      <c r="B51" s="32">
        <f>SUM(Table9[[#This Row],[SFSP Breakfast Federal Reimbursement]:[SFSP Snack Federal Reimbursement]])</f>
        <v>27117.18</v>
      </c>
      <c r="C51" s="32">
        <f>SUM(Table9[[#This Row],[SSO Breakfast Federal Reimbursement]:[SSO Snack Federal Reimbursement]])</f>
        <v>619331.83999999997</v>
      </c>
      <c r="D51" s="32">
        <f>SUM(Table9[[#This Row],[SSO Breakfast State Reimbursement]:[SSO Supper State Reimbursement]])</f>
        <v>168232.5</v>
      </c>
      <c r="E51" s="32">
        <f>SUM(Table10[[#This Row],[SFSP Federal Funding Total]:[SSO State Funding Total]])</f>
        <v>814681.52</v>
      </c>
    </row>
    <row r="52" spans="1:5" x14ac:dyDescent="0.35">
      <c r="A52" t="s">
        <v>58</v>
      </c>
      <c r="B52" s="32">
        <f>SUM(Table9[[#This Row],[SFSP Breakfast Federal Reimbursement]:[SFSP Snack Federal Reimbursement]])</f>
        <v>8988.43</v>
      </c>
      <c r="C52" s="32">
        <f>SUM(Table9[[#This Row],[SSO Breakfast Federal Reimbursement]:[SSO Snack Federal Reimbursement]])</f>
        <v>306557.71000000002</v>
      </c>
      <c r="D52" s="32">
        <f>SUM(Table9[[#This Row],[SSO Breakfast State Reimbursement]:[SSO Supper State Reimbursement]])</f>
        <v>76588.78</v>
      </c>
      <c r="E52" s="32">
        <f>SUM(Table10[[#This Row],[SFSP Federal Funding Total]:[SSO State Funding Total]])</f>
        <v>392134.92000000004</v>
      </c>
    </row>
    <row r="53" spans="1:5" x14ac:dyDescent="0.35">
      <c r="A53" t="s">
        <v>59</v>
      </c>
      <c r="B53" s="32">
        <f>SUM(Table9[[#This Row],[SFSP Breakfast Federal Reimbursement]:[SFSP Snack Federal Reimbursement]])</f>
        <v>0</v>
      </c>
      <c r="C53" s="32">
        <f>SUM(Table9[[#This Row],[SSO Breakfast Federal Reimbursement]:[SSO Snack Federal Reimbursement]])</f>
        <v>0</v>
      </c>
      <c r="D53" s="32">
        <f>SUM(Table9[[#This Row],[SSO Breakfast State Reimbursement]:[SSO Supper State Reimbursement]])</f>
        <v>0</v>
      </c>
      <c r="E53" s="32">
        <f>SUM(Table10[[#This Row],[SFSP Federal Funding Total]:[SSO State Funding Total]])</f>
        <v>0</v>
      </c>
    </row>
    <row r="54" spans="1:5" x14ac:dyDescent="0.35">
      <c r="A54" t="s">
        <v>60</v>
      </c>
      <c r="B54" s="32">
        <f>SUM(Table9[[#This Row],[SFSP Breakfast Federal Reimbursement]:[SFSP Snack Federal Reimbursement]])</f>
        <v>5517.3499999999995</v>
      </c>
      <c r="C54" s="32">
        <f>SUM(Table9[[#This Row],[SSO Breakfast Federal Reimbursement]:[SSO Snack Federal Reimbursement]])</f>
        <v>3503.77</v>
      </c>
      <c r="D54" s="32">
        <f>SUM(Table9[[#This Row],[SSO Breakfast State Reimbursement]:[SSO Supper State Reimbursement]])</f>
        <v>851.42</v>
      </c>
      <c r="E54" s="32">
        <f>SUM(Table10[[#This Row],[SFSP Federal Funding Total]:[SSO State Funding Total]])</f>
        <v>9872.5399999999991</v>
      </c>
    </row>
    <row r="55" spans="1:5" x14ac:dyDescent="0.35">
      <c r="A55" t="s">
        <v>61</v>
      </c>
      <c r="B55" s="32">
        <f>SUM(Table9[[#This Row],[SFSP Breakfast Federal Reimbursement]:[SFSP Snack Federal Reimbursement]])</f>
        <v>0</v>
      </c>
      <c r="C55" s="32">
        <f>SUM(Table9[[#This Row],[SSO Breakfast Federal Reimbursement]:[SSO Snack Federal Reimbursement]])</f>
        <v>495437.72</v>
      </c>
      <c r="D55" s="32">
        <f>SUM(Table9[[#This Row],[SSO Breakfast State Reimbursement]:[SSO Supper State Reimbursement]])</f>
        <v>126584.07</v>
      </c>
      <c r="E55" s="32">
        <f>SUM(Table10[[#This Row],[SFSP Federal Funding Total]:[SSO State Funding Total]])</f>
        <v>622021.79</v>
      </c>
    </row>
    <row r="56" spans="1:5" x14ac:dyDescent="0.35">
      <c r="A56" t="s">
        <v>62</v>
      </c>
      <c r="B56" s="32">
        <f>SUM(Table9[[#This Row],[SFSP Breakfast Federal Reimbursement]:[SFSP Snack Federal Reimbursement]])</f>
        <v>207821.77</v>
      </c>
      <c r="C56" s="32">
        <f>SUM(Table9[[#This Row],[SSO Breakfast Federal Reimbursement]:[SSO Snack Federal Reimbursement]])</f>
        <v>527371.80000000005</v>
      </c>
      <c r="D56" s="32">
        <f>SUM(Table9[[#This Row],[SSO Breakfast State Reimbursement]:[SSO Supper State Reimbursement]])</f>
        <v>141496.22</v>
      </c>
      <c r="E56" s="32">
        <f>SUM(Table10[[#This Row],[SFSP Federal Funding Total]:[SSO State Funding Total]])</f>
        <v>876689.79</v>
      </c>
    </row>
    <row r="57" spans="1:5" x14ac:dyDescent="0.35">
      <c r="A57" t="s">
        <v>63</v>
      </c>
      <c r="B57" s="32">
        <f>SUM(Table9[[#This Row],[SFSP Breakfast Federal Reimbursement]:[SFSP Snack Federal Reimbursement]])</f>
        <v>0</v>
      </c>
      <c r="C57" s="32">
        <f>SUM(Table9[[#This Row],[SSO Breakfast Federal Reimbursement]:[SSO Snack Federal Reimbursement]])</f>
        <v>1186346.9000000001</v>
      </c>
      <c r="D57" s="32">
        <f>SUM(Table9[[#This Row],[SSO Breakfast State Reimbursement]:[SSO Supper State Reimbursement]])</f>
        <v>306579.19</v>
      </c>
      <c r="E57" s="32">
        <f>SUM(Table10[[#This Row],[SFSP Federal Funding Total]:[SSO State Funding Total]])</f>
        <v>1492926.09</v>
      </c>
    </row>
    <row r="58" spans="1:5" x14ac:dyDescent="0.35">
      <c r="A58" t="s">
        <v>64</v>
      </c>
      <c r="B58" s="32">
        <f>SUM(Table9[[#This Row],[SFSP Breakfast Federal Reimbursement]:[SFSP Snack Federal Reimbursement]])</f>
        <v>0</v>
      </c>
      <c r="C58" s="32">
        <f>SUM(Table9[[#This Row],[SSO Breakfast Federal Reimbursement]:[SSO Snack Federal Reimbursement]])</f>
        <v>182644.22</v>
      </c>
      <c r="D58" s="32">
        <f>SUM(Table9[[#This Row],[SSO Breakfast State Reimbursement]:[SSO Supper State Reimbursement]])</f>
        <v>45874.02</v>
      </c>
      <c r="E58" s="32">
        <f>SUM(Table10[[#This Row],[SFSP Federal Funding Total]:[SSO State Funding Total]])</f>
        <v>228518.24</v>
      </c>
    </row>
    <row r="59" spans="1:5" x14ac:dyDescent="0.35">
      <c r="A59" t="s">
        <v>65</v>
      </c>
      <c r="B59" s="32">
        <f>SUM(Table9[[#This Row],[SFSP Breakfast Federal Reimbursement]:[SFSP Snack Federal Reimbursement]])</f>
        <v>0</v>
      </c>
      <c r="C59" s="32">
        <f>SUM(Table9[[#This Row],[SSO Breakfast Federal Reimbursement]:[SSO Snack Federal Reimbursement]])</f>
        <v>273396.05000000005</v>
      </c>
      <c r="D59" s="32">
        <f>SUM(Table9[[#This Row],[SSO Breakfast State Reimbursement]:[SSO Supper State Reimbursement]])</f>
        <v>70812.790000000008</v>
      </c>
      <c r="E59" s="32">
        <f>SUM(Table10[[#This Row],[SFSP Federal Funding Total]:[SSO State Funding Total]])</f>
        <v>344208.84000000008</v>
      </c>
    </row>
    <row r="60" spans="1:5" x14ac:dyDescent="0.35">
      <c r="A60" t="s">
        <v>66</v>
      </c>
      <c r="B60" s="32">
        <f>SUM(Table9[[#This Row],[SFSP Breakfast Federal Reimbursement]:[SFSP Snack Federal Reimbursement]])</f>
        <v>0</v>
      </c>
      <c r="C60" s="32">
        <f>SUM(Table9[[#This Row],[SSO Breakfast Federal Reimbursement]:[SSO Snack Federal Reimbursement]])</f>
        <v>14853.49</v>
      </c>
      <c r="D60" s="32">
        <f>SUM(Table9[[#This Row],[SSO Breakfast State Reimbursement]:[SSO Supper State Reimbursement]])</f>
        <v>3971.04</v>
      </c>
      <c r="E60" s="32">
        <f>SUM(Table10[[#This Row],[SFSP Federal Funding Total]:[SSO State Funding Total]])</f>
        <v>18824.53</v>
      </c>
    </row>
    <row r="61" spans="1:5" x14ac:dyDescent="0.35">
      <c r="A61" t="s">
        <v>67</v>
      </c>
      <c r="B61" s="32">
        <f>SUM(Table9[[#This Row],[SFSP Breakfast Federal Reimbursement]:[SFSP Snack Federal Reimbursement]])</f>
        <v>17539.47</v>
      </c>
      <c r="C61" s="32">
        <f>SUM(Table9[[#This Row],[SSO Breakfast Federal Reimbursement]:[SSO Snack Federal Reimbursement]])</f>
        <v>1208740.1499999999</v>
      </c>
      <c r="D61" s="32">
        <f>SUM(Table9[[#This Row],[SSO Breakfast State Reimbursement]:[SSO Supper State Reimbursement]])</f>
        <v>316256.03000000003</v>
      </c>
      <c r="E61" s="32">
        <f>SUM(Table10[[#This Row],[SFSP Federal Funding Total]:[SSO State Funding Total]])</f>
        <v>1542535.65</v>
      </c>
    </row>
    <row r="62" spans="1:5" x14ac:dyDescent="0.35">
      <c r="A62" t="s">
        <v>68</v>
      </c>
      <c r="B62" s="32">
        <f>SUM(Table9[[#This Row],[SFSP Breakfast Federal Reimbursement]:[SFSP Snack Federal Reimbursement]])</f>
        <v>0</v>
      </c>
      <c r="C62" s="32">
        <f>SUM(Table9[[#This Row],[SSO Breakfast Federal Reimbursement]:[SSO Snack Federal Reimbursement]])</f>
        <v>7157.52</v>
      </c>
      <c r="D62" s="32">
        <f>SUM(Table9[[#This Row],[SSO Breakfast State Reimbursement]:[SSO Supper State Reimbursement]])</f>
        <v>1895.09</v>
      </c>
      <c r="E62" s="32">
        <f>SUM(Table10[[#This Row],[SFSP Federal Funding Total]:[SSO State Funding Total]])</f>
        <v>9052.61</v>
      </c>
    </row>
    <row r="63" spans="1:5" x14ac:dyDescent="0.35">
      <c r="A63" t="s">
        <v>69</v>
      </c>
      <c r="B63" s="32">
        <f>SUM(Table9[[#This Row],[SFSP Breakfast Federal Reimbursement]:[SFSP Snack Federal Reimbursement]])</f>
        <v>13235.04</v>
      </c>
      <c r="C63" s="32">
        <f>SUM(Table9[[#This Row],[SSO Breakfast Federal Reimbursement]:[SSO Snack Federal Reimbursement]])</f>
        <v>1809830.75</v>
      </c>
      <c r="D63" s="32">
        <f>SUM(Table9[[#This Row],[SSO Breakfast State Reimbursement]:[SSO Supper State Reimbursement]])</f>
        <v>460030.54000000004</v>
      </c>
      <c r="E63" s="32">
        <f>SUM(Table10[[#This Row],[SFSP Federal Funding Total]:[SSO State Funding Total]])</f>
        <v>2283096.33</v>
      </c>
    </row>
    <row r="64" spans="1:5" x14ac:dyDescent="0.35">
      <c r="A64" t="s">
        <v>70</v>
      </c>
      <c r="B64" s="32">
        <f>SUM(Table9[[#This Row],[SFSP Breakfast Federal Reimbursement]:[SFSP Snack Federal Reimbursement]])</f>
        <v>0</v>
      </c>
      <c r="C64" s="32">
        <f>SUM(Table9[[#This Row],[SSO Breakfast Federal Reimbursement]:[SSO Snack Federal Reimbursement]])</f>
        <v>790905.42</v>
      </c>
      <c r="D64" s="32">
        <f>SUM(Table9[[#This Row],[SSO Breakfast State Reimbursement]:[SSO Supper State Reimbursement]])</f>
        <v>200686.11</v>
      </c>
      <c r="E64" s="32">
        <f>SUM(Table10[[#This Row],[SFSP Federal Funding Total]:[SSO State Funding Total]])</f>
        <v>991591.53</v>
      </c>
    </row>
    <row r="65" spans="1:5" x14ac:dyDescent="0.35">
      <c r="A65" t="s">
        <v>71</v>
      </c>
      <c r="B65" s="32">
        <f>SUM(Table9[[#This Row],[SFSP Breakfast Federal Reimbursement]:[SFSP Snack Federal Reimbursement]])</f>
        <v>0</v>
      </c>
      <c r="C65" s="32">
        <f>SUM(Table9[[#This Row],[SSO Breakfast Federal Reimbursement]:[SSO Snack Federal Reimbursement]])</f>
        <v>119093.37999999999</v>
      </c>
      <c r="D65" s="32">
        <f>SUM(Table9[[#This Row],[SSO Breakfast State Reimbursement]:[SSO Supper State Reimbursement]])</f>
        <v>30502.720000000001</v>
      </c>
      <c r="E65" s="32">
        <f>SUM(Table10[[#This Row],[SFSP Federal Funding Total]:[SSO State Funding Total]])</f>
        <v>149596.09999999998</v>
      </c>
    </row>
    <row r="66" spans="1:5" x14ac:dyDescent="0.35">
      <c r="A66" s="35" t="s">
        <v>91</v>
      </c>
      <c r="B66" s="38">
        <f>SUM(Table9[[#This Row],[SFSP Breakfast Federal Reimbursement]:[SFSP Snack Federal Reimbursement]])</f>
        <v>10573609.000000002</v>
      </c>
      <c r="C66" s="38">
        <f>SUM(Table9[[#This Row],[SSO Breakfast Federal Reimbursement]:[SSO Snack Federal Reimbursement]])</f>
        <v>64951762.829999991</v>
      </c>
      <c r="D66" s="38">
        <f>SUM(Table9[[#This Row],[SSO Breakfast State Reimbursement]:[SSO Supper State Reimbursement]])</f>
        <v>16712428.41</v>
      </c>
      <c r="E66" s="38">
        <f>SUM(Table10[[#This Row],[SFSP Federal Funding Total]:[SSO State Funding Total]])</f>
        <v>92237800.239999995</v>
      </c>
    </row>
  </sheetData>
  <pageMargins left="0.7" right="0.7" top="0.75" bottom="0.75" header="0.3" footer="0.3"/>
  <pageSetup scale="95" fitToHeight="0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O17"/>
  <sheetViews>
    <sheetView workbookViewId="0"/>
  </sheetViews>
  <sheetFormatPr defaultColWidth="36.53515625" defaultRowHeight="15.5" x14ac:dyDescent="0.35"/>
  <cols>
    <col min="1" max="1" width="21" customWidth="1"/>
    <col min="2" max="2" width="10.84375" customWidth="1"/>
    <col min="3" max="3" width="11.53515625" bestFit="1" customWidth="1"/>
    <col min="4" max="4" width="10.765625" customWidth="1"/>
    <col min="5" max="5" width="10.84375" customWidth="1"/>
    <col min="6" max="6" width="11" customWidth="1"/>
    <col min="7" max="7" width="13.3046875" customWidth="1"/>
    <col min="8" max="8" width="12.53515625" bestFit="1" customWidth="1"/>
    <col min="9" max="9" width="11.53515625" bestFit="1" customWidth="1"/>
    <col min="10" max="10" width="11.07421875" customWidth="1"/>
    <col min="11" max="11" width="14.07421875" customWidth="1"/>
    <col min="12" max="12" width="11.23046875" customWidth="1"/>
    <col min="13" max="13" width="11.07421875" bestFit="1" customWidth="1"/>
    <col min="14" max="14" width="14.4609375" customWidth="1"/>
    <col min="15" max="15" width="15.4609375" customWidth="1"/>
  </cols>
  <sheetData>
    <row r="1" spans="1:15" ht="20" x14ac:dyDescent="0.4">
      <c r="A1" s="28" t="s">
        <v>135</v>
      </c>
    </row>
    <row r="2" spans="1:15" x14ac:dyDescent="0.35">
      <c r="A2" s="27" t="s">
        <v>155</v>
      </c>
      <c r="B2" s="1"/>
      <c r="C2" s="1"/>
    </row>
    <row r="3" spans="1:15" x14ac:dyDescent="0.35">
      <c r="A3" t="s">
        <v>0</v>
      </c>
    </row>
    <row r="4" spans="1:15" x14ac:dyDescent="0.35">
      <c r="A4" t="s">
        <v>1</v>
      </c>
    </row>
    <row r="5" spans="1:15" x14ac:dyDescent="0.35">
      <c r="A5" s="26" t="s">
        <v>136</v>
      </c>
    </row>
    <row r="6" spans="1:15" s="3" customFormat="1" ht="77.5" x14ac:dyDescent="0.35">
      <c r="A6" s="5" t="s">
        <v>93</v>
      </c>
      <c r="B6" s="5" t="s">
        <v>94</v>
      </c>
      <c r="C6" s="5" t="s">
        <v>129</v>
      </c>
      <c r="D6" s="5" t="s">
        <v>130</v>
      </c>
      <c r="E6" s="5" t="s">
        <v>133</v>
      </c>
      <c r="F6" s="5" t="s">
        <v>132</v>
      </c>
      <c r="G6" s="5" t="s">
        <v>131</v>
      </c>
      <c r="H6" s="5" t="s">
        <v>134</v>
      </c>
      <c r="I6" s="5" t="s">
        <v>137</v>
      </c>
      <c r="J6" s="5" t="s">
        <v>138</v>
      </c>
      <c r="K6" s="5" t="s">
        <v>139</v>
      </c>
      <c r="L6" s="5" t="s">
        <v>140</v>
      </c>
      <c r="M6" s="5" t="s">
        <v>160</v>
      </c>
      <c r="N6" s="5" t="s">
        <v>142</v>
      </c>
      <c r="O6" s="5" t="s">
        <v>143</v>
      </c>
    </row>
    <row r="7" spans="1:15" x14ac:dyDescent="0.35">
      <c r="A7" s="5" t="s">
        <v>95</v>
      </c>
      <c r="B7" s="30">
        <v>117</v>
      </c>
      <c r="C7" s="30">
        <v>126</v>
      </c>
      <c r="D7" s="30">
        <v>118</v>
      </c>
      <c r="E7" s="30">
        <v>119</v>
      </c>
      <c r="F7" s="33">
        <f t="shared" ref="F7:F17" si="0">(D7-B7)/B7</f>
        <v>8.5470085470085479E-3</v>
      </c>
      <c r="G7" s="33">
        <f t="shared" ref="G7:G17" si="1">(E7-C7)/C7</f>
        <v>-5.5555555555555552E-2</v>
      </c>
      <c r="H7" s="30">
        <v>117</v>
      </c>
      <c r="I7" s="30">
        <v>118</v>
      </c>
      <c r="J7" s="33">
        <f t="shared" ref="J7:J17" si="2">(H7-D7)/D7</f>
        <v>-8.4745762711864406E-3</v>
      </c>
      <c r="K7" s="33">
        <f t="shared" ref="K7:K17" si="3">(I7-E7)/E7</f>
        <v>-8.4033613445378148E-3</v>
      </c>
      <c r="L7" s="30">
        <v>100</v>
      </c>
      <c r="M7" s="30">
        <v>100</v>
      </c>
      <c r="N7" s="33">
        <f t="shared" ref="N7:N17" si="4">(L7-H7)/H7</f>
        <v>-0.14529914529914531</v>
      </c>
      <c r="O7" s="33">
        <f t="shared" ref="O7:O17" si="5">(M7-I7)/I7</f>
        <v>-0.15254237288135594</v>
      </c>
    </row>
    <row r="8" spans="1:15" x14ac:dyDescent="0.35">
      <c r="A8" s="5" t="s">
        <v>96</v>
      </c>
      <c r="B8" s="30">
        <v>2042</v>
      </c>
      <c r="C8" s="30">
        <v>2427</v>
      </c>
      <c r="D8" s="30">
        <v>1887</v>
      </c>
      <c r="E8" s="30">
        <v>1986</v>
      </c>
      <c r="F8" s="33">
        <f t="shared" si="0"/>
        <v>-7.5905974534769827E-2</v>
      </c>
      <c r="G8" s="33">
        <f t="shared" si="1"/>
        <v>-0.18170580964153277</v>
      </c>
      <c r="H8" s="30">
        <v>1285</v>
      </c>
      <c r="I8" s="30">
        <v>1378</v>
      </c>
      <c r="J8" s="33">
        <f t="shared" si="2"/>
        <v>-0.31902490726020138</v>
      </c>
      <c r="K8" s="33">
        <f t="shared" si="3"/>
        <v>-0.30614300100704933</v>
      </c>
      <c r="L8" s="30">
        <v>1101</v>
      </c>
      <c r="M8" s="30">
        <v>1166</v>
      </c>
      <c r="N8" s="33">
        <f t="shared" si="4"/>
        <v>-0.14319066147859921</v>
      </c>
      <c r="O8" s="33">
        <f t="shared" si="5"/>
        <v>-0.15384615384615385</v>
      </c>
    </row>
    <row r="9" spans="1:15" x14ac:dyDescent="0.35">
      <c r="A9" s="5" t="s">
        <v>97</v>
      </c>
      <c r="B9" s="30">
        <v>2140307</v>
      </c>
      <c r="C9" s="30">
        <v>41796136</v>
      </c>
      <c r="D9" s="30">
        <v>893044</v>
      </c>
      <c r="E9" s="30">
        <v>1860127</v>
      </c>
      <c r="F9" s="33">
        <f t="shared" si="0"/>
        <v>-0.58274957751388001</v>
      </c>
      <c r="G9" s="33">
        <f t="shared" si="1"/>
        <v>-0.95549524003845709</v>
      </c>
      <c r="H9" s="30">
        <v>343455</v>
      </c>
      <c r="I9" s="30">
        <v>771911</v>
      </c>
      <c r="J9" s="33">
        <f t="shared" si="2"/>
        <v>-0.61541088680960854</v>
      </c>
      <c r="K9" s="33">
        <f t="shared" si="3"/>
        <v>-0.58502242051214781</v>
      </c>
      <c r="L9" s="30">
        <v>285041</v>
      </c>
      <c r="M9" s="30">
        <v>570469</v>
      </c>
      <c r="N9" s="33">
        <f t="shared" si="4"/>
        <v>-0.17007759386236915</v>
      </c>
      <c r="O9" s="33">
        <f t="shared" si="5"/>
        <v>-0.26096531854060895</v>
      </c>
    </row>
    <row r="10" spans="1:15" ht="46.5" x14ac:dyDescent="0.35">
      <c r="A10" s="5" t="s">
        <v>98</v>
      </c>
      <c r="B10" s="30">
        <v>78474</v>
      </c>
      <c r="C10" s="30">
        <v>1612651</v>
      </c>
      <c r="D10" s="30">
        <v>39326</v>
      </c>
      <c r="E10" s="30">
        <v>101868</v>
      </c>
      <c r="F10" s="33">
        <f t="shared" si="0"/>
        <v>-0.49886586640161074</v>
      </c>
      <c r="G10" s="33">
        <f t="shared" si="1"/>
        <v>-0.93683196178218353</v>
      </c>
      <c r="H10" s="30">
        <v>17910</v>
      </c>
      <c r="I10" s="30">
        <v>48906</v>
      </c>
      <c r="J10" s="33">
        <f t="shared" si="2"/>
        <v>-0.54457610740985607</v>
      </c>
      <c r="K10" s="33">
        <f t="shared" si="3"/>
        <v>-0.51990811638591117</v>
      </c>
      <c r="L10" s="30">
        <v>13369</v>
      </c>
      <c r="M10" s="30">
        <v>36899</v>
      </c>
      <c r="N10" s="33">
        <f t="shared" si="4"/>
        <v>-0.25354550530429926</v>
      </c>
      <c r="O10" s="33">
        <f t="shared" si="5"/>
        <v>-0.24551179814337709</v>
      </c>
    </row>
    <row r="11" spans="1:15" x14ac:dyDescent="0.35">
      <c r="A11" s="5" t="s">
        <v>99</v>
      </c>
      <c r="B11" s="30">
        <v>2813038</v>
      </c>
      <c r="C11" s="30">
        <v>44805234</v>
      </c>
      <c r="D11" s="30">
        <v>2064727</v>
      </c>
      <c r="E11" s="30">
        <v>3965980</v>
      </c>
      <c r="F11" s="33">
        <f t="shared" si="0"/>
        <v>-0.26601524757219774</v>
      </c>
      <c r="G11" s="33">
        <f t="shared" si="1"/>
        <v>-0.91148400206993674</v>
      </c>
      <c r="H11" s="30">
        <v>857608</v>
      </c>
      <c r="I11" s="30">
        <v>1818177</v>
      </c>
      <c r="J11" s="33">
        <f t="shared" si="2"/>
        <v>-0.58463855027807554</v>
      </c>
      <c r="K11" s="33">
        <f t="shared" si="3"/>
        <v>-0.54155668964543446</v>
      </c>
      <c r="L11" s="30">
        <v>783272</v>
      </c>
      <c r="M11" s="30">
        <v>1471790</v>
      </c>
      <c r="N11" s="33">
        <f t="shared" si="4"/>
        <v>-8.6678295911418735E-2</v>
      </c>
      <c r="O11" s="33">
        <f t="shared" si="5"/>
        <v>-0.19051335486039039</v>
      </c>
    </row>
    <row r="12" spans="1:15" ht="31" x14ac:dyDescent="0.35">
      <c r="A12" s="5" t="s">
        <v>100</v>
      </c>
      <c r="B12" s="30">
        <v>106946</v>
      </c>
      <c r="C12" s="30">
        <v>1755433</v>
      </c>
      <c r="D12" s="30">
        <v>95956</v>
      </c>
      <c r="E12" s="30">
        <v>229262</v>
      </c>
      <c r="F12" s="33">
        <f t="shared" si="0"/>
        <v>-0.10276214164157613</v>
      </c>
      <c r="G12" s="33">
        <f t="shared" si="1"/>
        <v>-0.86939860421901605</v>
      </c>
      <c r="H12" s="30">
        <v>43906</v>
      </c>
      <c r="I12" s="30">
        <v>117708</v>
      </c>
      <c r="J12" s="33">
        <f t="shared" si="2"/>
        <v>-0.54243611655342028</v>
      </c>
      <c r="K12" s="33">
        <f t="shared" si="3"/>
        <v>-0.48657867418063178</v>
      </c>
      <c r="L12" s="30">
        <v>36064</v>
      </c>
      <c r="M12" s="30">
        <v>93607</v>
      </c>
      <c r="N12" s="33">
        <f t="shared" si="4"/>
        <v>-0.1786088461713661</v>
      </c>
      <c r="O12" s="33">
        <f t="shared" si="5"/>
        <v>-0.20475243823699324</v>
      </c>
    </row>
    <row r="13" spans="1:15" x14ac:dyDescent="0.35">
      <c r="A13" s="5" t="s">
        <v>101</v>
      </c>
      <c r="B13" s="30">
        <v>104948</v>
      </c>
      <c r="C13" s="30">
        <v>550544</v>
      </c>
      <c r="D13" s="30">
        <v>86720</v>
      </c>
      <c r="E13" s="30">
        <v>183741</v>
      </c>
      <c r="F13" s="33">
        <f t="shared" si="0"/>
        <v>-0.17368601593169949</v>
      </c>
      <c r="G13" s="33">
        <f t="shared" si="1"/>
        <v>-0.66625555813885906</v>
      </c>
      <c r="H13" s="30">
        <v>83661</v>
      </c>
      <c r="I13" s="30">
        <v>202866</v>
      </c>
      <c r="J13" s="33">
        <f t="shared" si="2"/>
        <v>-3.5274446494464942E-2</v>
      </c>
      <c r="K13" s="33">
        <f t="shared" si="3"/>
        <v>0.10408673077865038</v>
      </c>
      <c r="L13" s="30">
        <v>66122</v>
      </c>
      <c r="M13" s="30">
        <v>118553</v>
      </c>
      <c r="N13" s="33">
        <f t="shared" si="4"/>
        <v>-0.20964368104612663</v>
      </c>
      <c r="O13" s="33">
        <f t="shared" si="5"/>
        <v>-0.41560931846637683</v>
      </c>
    </row>
    <row r="14" spans="1:15" ht="31" x14ac:dyDescent="0.35">
      <c r="A14" s="5" t="s">
        <v>102</v>
      </c>
      <c r="B14" s="30">
        <v>4856</v>
      </c>
      <c r="C14" s="30">
        <v>32533</v>
      </c>
      <c r="D14" s="30">
        <v>4694</v>
      </c>
      <c r="E14" s="30">
        <v>12349</v>
      </c>
      <c r="F14" s="33">
        <f t="shared" si="0"/>
        <v>-3.3360790774299834E-2</v>
      </c>
      <c r="G14" s="33">
        <f t="shared" si="1"/>
        <v>-0.62041619278886051</v>
      </c>
      <c r="H14" s="30">
        <v>5522</v>
      </c>
      <c r="I14" s="30">
        <v>14520</v>
      </c>
      <c r="J14" s="33">
        <f t="shared" si="2"/>
        <v>0.17639539838091181</v>
      </c>
      <c r="K14" s="33">
        <f t="shared" si="3"/>
        <v>0.17580370880233218</v>
      </c>
      <c r="L14" s="30">
        <v>3460</v>
      </c>
      <c r="M14" s="30">
        <v>8927</v>
      </c>
      <c r="N14" s="33">
        <f t="shared" si="4"/>
        <v>-0.37341542919232162</v>
      </c>
      <c r="O14" s="33">
        <f t="shared" si="5"/>
        <v>-0.38519283746556476</v>
      </c>
    </row>
    <row r="15" spans="1:15" x14ac:dyDescent="0.35">
      <c r="A15" s="5" t="s">
        <v>103</v>
      </c>
      <c r="B15" s="30">
        <v>489230</v>
      </c>
      <c r="C15" s="30">
        <v>1880702</v>
      </c>
      <c r="D15" s="30">
        <v>428812</v>
      </c>
      <c r="E15" s="30">
        <v>782235</v>
      </c>
      <c r="F15" s="33">
        <f t="shared" si="0"/>
        <v>-0.12349610612595303</v>
      </c>
      <c r="G15" s="33">
        <f t="shared" si="1"/>
        <v>-0.58407286215466347</v>
      </c>
      <c r="H15" s="30">
        <v>305973</v>
      </c>
      <c r="I15" s="30">
        <v>628374</v>
      </c>
      <c r="J15" s="33">
        <f t="shared" si="2"/>
        <v>-0.2864635318041473</v>
      </c>
      <c r="K15" s="33">
        <f t="shared" si="3"/>
        <v>-0.19669408809373143</v>
      </c>
      <c r="L15" s="30">
        <v>294609</v>
      </c>
      <c r="M15" s="30">
        <v>540442</v>
      </c>
      <c r="N15" s="33">
        <f t="shared" si="4"/>
        <v>-3.7140532007726171E-2</v>
      </c>
      <c r="O15" s="33">
        <f t="shared" si="5"/>
        <v>-0.13993577073526275</v>
      </c>
    </row>
    <row r="16" spans="1:15" ht="31" x14ac:dyDescent="0.35">
      <c r="A16" s="5" t="s">
        <v>104</v>
      </c>
      <c r="B16" s="30">
        <v>22213</v>
      </c>
      <c r="C16" s="30">
        <v>97485</v>
      </c>
      <c r="D16" s="30">
        <v>21899</v>
      </c>
      <c r="E16" s="30">
        <v>50412</v>
      </c>
      <c r="F16" s="33">
        <f t="shared" si="0"/>
        <v>-1.4135866384549589E-2</v>
      </c>
      <c r="G16" s="33">
        <f t="shared" si="1"/>
        <v>-0.48287428835205415</v>
      </c>
      <c r="H16" s="30">
        <v>16478</v>
      </c>
      <c r="I16" s="30">
        <v>43948</v>
      </c>
      <c r="J16" s="33">
        <f t="shared" si="2"/>
        <v>-0.2475455500251153</v>
      </c>
      <c r="K16" s="33">
        <f t="shared" si="3"/>
        <v>-0.12822343886376258</v>
      </c>
      <c r="L16" s="30">
        <v>13731</v>
      </c>
      <c r="M16" s="30">
        <v>36267</v>
      </c>
      <c r="N16" s="33">
        <f t="shared" si="4"/>
        <v>-0.16670712465104989</v>
      </c>
      <c r="O16" s="33">
        <f t="shared" si="5"/>
        <v>-0.17477473377628105</v>
      </c>
    </row>
    <row r="17" spans="1:15" ht="31" x14ac:dyDescent="0.35">
      <c r="A17" s="40" t="s">
        <v>13</v>
      </c>
      <c r="B17" s="36">
        <f>B9+B11+B13+B15</f>
        <v>5547523</v>
      </c>
      <c r="C17" s="36">
        <f t="shared" ref="C17:M17" si="6">C9+C11+C13+C15</f>
        <v>89032616</v>
      </c>
      <c r="D17" s="36">
        <f t="shared" si="6"/>
        <v>3473303</v>
      </c>
      <c r="E17" s="36">
        <f t="shared" si="6"/>
        <v>6792083</v>
      </c>
      <c r="F17" s="39">
        <f t="shared" si="0"/>
        <v>-0.37390020735380458</v>
      </c>
      <c r="G17" s="39">
        <f t="shared" si="1"/>
        <v>-0.9237124179300763</v>
      </c>
      <c r="H17" s="36">
        <f t="shared" si="6"/>
        <v>1590697</v>
      </c>
      <c r="I17" s="36">
        <f t="shared" si="6"/>
        <v>3421328</v>
      </c>
      <c r="J17" s="39">
        <f t="shared" si="2"/>
        <v>-0.54202181612142675</v>
      </c>
      <c r="K17" s="39">
        <f t="shared" si="3"/>
        <v>-0.49627706257417642</v>
      </c>
      <c r="L17" s="36">
        <f t="shared" si="6"/>
        <v>1429044</v>
      </c>
      <c r="M17" s="36">
        <f t="shared" si="6"/>
        <v>2701254</v>
      </c>
      <c r="N17" s="39">
        <f t="shared" si="4"/>
        <v>-0.10162400507450507</v>
      </c>
      <c r="O17" s="39">
        <f t="shared" si="5"/>
        <v>-0.21046622831836059</v>
      </c>
    </row>
  </sheetData>
  <pageMargins left="0.7" right="0.7" top="0.75" bottom="0.75" header="0.3" footer="0.3"/>
  <pageSetup scale="53" fitToHeight="0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O20"/>
  <sheetViews>
    <sheetView workbookViewId="0"/>
  </sheetViews>
  <sheetFormatPr defaultRowHeight="15.5" x14ac:dyDescent="0.35"/>
  <cols>
    <col min="1" max="1" width="23.4609375" customWidth="1"/>
    <col min="2" max="2" width="10.84375" customWidth="1"/>
    <col min="3" max="3" width="11.84375" bestFit="1" customWidth="1"/>
    <col min="4" max="4" width="10.07421875" customWidth="1"/>
    <col min="5" max="5" width="11.3046875" customWidth="1"/>
    <col min="6" max="6" width="10.765625" customWidth="1"/>
    <col min="7" max="7" width="11.4609375" customWidth="1"/>
    <col min="8" max="8" width="10.23046875" customWidth="1"/>
    <col min="9" max="9" width="11.84375" customWidth="1"/>
    <col min="10" max="10" width="10.765625" customWidth="1"/>
    <col min="11" max="11" width="12.07421875" customWidth="1"/>
    <col min="12" max="12" width="10.84375" customWidth="1"/>
    <col min="13" max="13" width="11.07421875" bestFit="1" customWidth="1"/>
    <col min="14" max="14" width="10.3046875" customWidth="1"/>
    <col min="15" max="15" width="13.53515625" customWidth="1"/>
  </cols>
  <sheetData>
    <row r="1" spans="1:15" ht="20" x14ac:dyDescent="0.4">
      <c r="A1" s="28" t="s">
        <v>135</v>
      </c>
    </row>
    <row r="2" spans="1:15" x14ac:dyDescent="0.35">
      <c r="A2" s="27" t="s">
        <v>157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35">
      <c r="A3" t="s">
        <v>0</v>
      </c>
    </row>
    <row r="4" spans="1:15" x14ac:dyDescent="0.35">
      <c r="A4" t="s">
        <v>1</v>
      </c>
    </row>
    <row r="5" spans="1:15" x14ac:dyDescent="0.35">
      <c r="A5" s="26" t="s">
        <v>136</v>
      </c>
    </row>
    <row r="6" spans="1:15" s="5" customFormat="1" ht="77.5" x14ac:dyDescent="0.35">
      <c r="A6" t="s">
        <v>105</v>
      </c>
      <c r="B6" s="5" t="s">
        <v>94</v>
      </c>
      <c r="C6" s="5" t="s">
        <v>129</v>
      </c>
      <c r="D6" s="5" t="s">
        <v>130</v>
      </c>
      <c r="E6" s="5" t="s">
        <v>133</v>
      </c>
      <c r="F6" s="5" t="s">
        <v>132</v>
      </c>
      <c r="G6" s="5" t="s">
        <v>131</v>
      </c>
      <c r="H6" s="5" t="s">
        <v>134</v>
      </c>
      <c r="I6" s="5" t="s">
        <v>137</v>
      </c>
      <c r="J6" s="5" t="s">
        <v>138</v>
      </c>
      <c r="K6" s="5" t="s">
        <v>139</v>
      </c>
      <c r="L6" s="5" t="s">
        <v>140</v>
      </c>
      <c r="M6" s="5" t="s">
        <v>160</v>
      </c>
      <c r="N6" s="5" t="s">
        <v>142</v>
      </c>
      <c r="O6" s="5" t="s">
        <v>143</v>
      </c>
    </row>
    <row r="7" spans="1:15" x14ac:dyDescent="0.35">
      <c r="A7" s="5" t="s">
        <v>106</v>
      </c>
      <c r="B7" s="30">
        <v>749</v>
      </c>
      <c r="C7" s="30">
        <v>1096</v>
      </c>
      <c r="D7" s="30">
        <v>624</v>
      </c>
      <c r="E7" s="30">
        <v>1096</v>
      </c>
      <c r="F7" s="33">
        <f t="shared" ref="F7:F17" si="0">(D7-B7)/B7</f>
        <v>-0.16688918558077437</v>
      </c>
      <c r="G7" s="33">
        <f t="shared" ref="G7:G17" si="1">(E7-C7)/C7</f>
        <v>0</v>
      </c>
      <c r="H7" s="30">
        <v>427</v>
      </c>
      <c r="I7" s="30">
        <v>485</v>
      </c>
      <c r="J7" s="33">
        <f t="shared" ref="J7:J17" si="2">(H7-D7)/D7</f>
        <v>-0.31570512820512819</v>
      </c>
      <c r="K7" s="33">
        <f t="shared" ref="K7:K17" si="3">(I7-E7)/E7</f>
        <v>-0.55748175182481752</v>
      </c>
      <c r="L7" s="30">
        <v>425</v>
      </c>
      <c r="M7" s="30">
        <v>480</v>
      </c>
      <c r="N7" s="33">
        <f t="shared" ref="N7:N17" si="4">(L7-H7)/H7</f>
        <v>-4.6838407494145199E-3</v>
      </c>
      <c r="O7" s="33">
        <f t="shared" ref="O7:O17" si="5">(M7-I7)/I7</f>
        <v>-1.0309278350515464E-2</v>
      </c>
    </row>
    <row r="8" spans="1:15" x14ac:dyDescent="0.35">
      <c r="A8" s="5" t="s">
        <v>107</v>
      </c>
      <c r="B8" s="30">
        <v>9247</v>
      </c>
      <c r="C8" s="30">
        <v>10231</v>
      </c>
      <c r="D8" s="30">
        <v>8610</v>
      </c>
      <c r="E8" s="30">
        <v>10236</v>
      </c>
      <c r="F8" s="33">
        <f t="shared" si="0"/>
        <v>-6.8887206661619987E-2</v>
      </c>
      <c r="G8" s="33">
        <f t="shared" si="1"/>
        <v>4.88710780959828E-4</v>
      </c>
      <c r="H8" s="30">
        <v>3277</v>
      </c>
      <c r="I8" s="30">
        <v>3475</v>
      </c>
      <c r="J8" s="33">
        <f t="shared" si="2"/>
        <v>-0.61939605110336815</v>
      </c>
      <c r="K8" s="33">
        <f t="shared" si="3"/>
        <v>-0.66051191871824932</v>
      </c>
      <c r="L8" s="30">
        <v>3419</v>
      </c>
      <c r="M8" s="30">
        <v>3581</v>
      </c>
      <c r="N8" s="33">
        <f t="shared" si="4"/>
        <v>4.3332316142813548E-2</v>
      </c>
      <c r="O8" s="33">
        <f t="shared" si="5"/>
        <v>3.0503597122302158E-2</v>
      </c>
    </row>
    <row r="9" spans="1:15" x14ac:dyDescent="0.35">
      <c r="A9" s="5" t="s">
        <v>108</v>
      </c>
      <c r="B9" s="30">
        <v>11096580</v>
      </c>
      <c r="C9" s="30">
        <v>268999855</v>
      </c>
      <c r="D9" s="30">
        <v>2672277</v>
      </c>
      <c r="E9" s="30">
        <v>220609796</v>
      </c>
      <c r="F9" s="33">
        <f t="shared" si="0"/>
        <v>-0.75918012576848004</v>
      </c>
      <c r="G9" s="33">
        <f t="shared" si="1"/>
        <v>-0.17988879213336378</v>
      </c>
      <c r="H9" s="30">
        <v>1769719</v>
      </c>
      <c r="I9" s="30">
        <v>8155985</v>
      </c>
      <c r="J9" s="33">
        <f t="shared" si="2"/>
        <v>-0.33774866901896772</v>
      </c>
      <c r="K9" s="33">
        <f t="shared" si="3"/>
        <v>-0.96302981486823913</v>
      </c>
      <c r="L9" s="30">
        <v>2078832</v>
      </c>
      <c r="M9" s="30">
        <v>6607094</v>
      </c>
      <c r="N9" s="33">
        <f t="shared" si="4"/>
        <v>0.17466784274791647</v>
      </c>
      <c r="O9" s="33">
        <f t="shared" si="5"/>
        <v>-0.18990851503527778</v>
      </c>
    </row>
    <row r="10" spans="1:15" ht="31" x14ac:dyDescent="0.35">
      <c r="A10" s="5" t="s">
        <v>109</v>
      </c>
      <c r="B10" s="30">
        <v>471476.84789999988</v>
      </c>
      <c r="C10" s="30">
        <v>12153238.833199969</v>
      </c>
      <c r="D10" s="30">
        <v>158587.13200000025</v>
      </c>
      <c r="E10" s="30">
        <v>11830512.165700002</v>
      </c>
      <c r="F10" s="33">
        <f t="shared" si="0"/>
        <v>-0.66363749841299402</v>
      </c>
      <c r="G10" s="33">
        <f t="shared" si="1"/>
        <v>-2.6554786911481474E-2</v>
      </c>
      <c r="H10" s="30">
        <v>113045.1799</v>
      </c>
      <c r="I10" s="30">
        <v>549338.98109999998</v>
      </c>
      <c r="J10" s="33">
        <f t="shared" si="2"/>
        <v>-0.2871730608004196</v>
      </c>
      <c r="K10" s="33">
        <f t="shared" si="3"/>
        <v>-0.95356591723115003</v>
      </c>
      <c r="L10" s="30">
        <v>120069.6688</v>
      </c>
      <c r="M10" s="30">
        <v>447754.52279999998</v>
      </c>
      <c r="N10" s="33">
        <f t="shared" si="4"/>
        <v>6.2138774127422983E-2</v>
      </c>
      <c r="O10" s="33">
        <f t="shared" si="5"/>
        <v>-0.18492126318177279</v>
      </c>
    </row>
    <row r="11" spans="1:15" x14ac:dyDescent="0.35">
      <c r="A11" s="5" t="s">
        <v>110</v>
      </c>
      <c r="B11" s="30">
        <v>12112641</v>
      </c>
      <c r="C11" s="30">
        <v>329694993</v>
      </c>
      <c r="D11" s="30">
        <v>3469185</v>
      </c>
      <c r="E11" s="30">
        <v>431626399</v>
      </c>
      <c r="F11" s="33">
        <f t="shared" si="0"/>
        <v>-0.71358971177301467</v>
      </c>
      <c r="G11" s="33">
        <f t="shared" si="1"/>
        <v>0.30916880196600377</v>
      </c>
      <c r="H11" s="30">
        <v>2856726</v>
      </c>
      <c r="I11" s="30">
        <v>11919252</v>
      </c>
      <c r="J11" s="33">
        <f t="shared" si="2"/>
        <v>-0.1765426173582556</v>
      </c>
      <c r="K11" s="33">
        <f t="shared" si="3"/>
        <v>-0.97238525718627322</v>
      </c>
      <c r="L11" s="30">
        <v>3321856</v>
      </c>
      <c r="M11" s="30">
        <v>10593661</v>
      </c>
      <c r="N11" s="33">
        <f t="shared" si="4"/>
        <v>0.16281925532935254</v>
      </c>
      <c r="O11" s="33">
        <f t="shared" si="5"/>
        <v>-0.11121427754023491</v>
      </c>
    </row>
    <row r="12" spans="1:15" ht="31" x14ac:dyDescent="0.35">
      <c r="A12" s="5" t="s">
        <v>111</v>
      </c>
      <c r="B12" s="30">
        <v>530207.7524</v>
      </c>
      <c r="C12" s="30">
        <v>15192661.053400032</v>
      </c>
      <c r="D12" s="30">
        <v>201096.78639999987</v>
      </c>
      <c r="E12" s="30">
        <v>23004313.794500042</v>
      </c>
      <c r="F12" s="33">
        <f t="shared" si="0"/>
        <v>-0.62072077315027985</v>
      </c>
      <c r="G12" s="33">
        <f t="shared" si="1"/>
        <v>0.51417277813565154</v>
      </c>
      <c r="H12" s="30">
        <v>169312.8075</v>
      </c>
      <c r="I12" s="30">
        <v>782203.41200000001</v>
      </c>
      <c r="J12" s="33">
        <f t="shared" si="2"/>
        <v>-0.15805314181788382</v>
      </c>
      <c r="K12" s="33">
        <f t="shared" si="3"/>
        <v>-0.9659975333762395</v>
      </c>
      <c r="L12" s="30">
        <v>176088.49900000001</v>
      </c>
      <c r="M12" s="30">
        <v>693170.72660000005</v>
      </c>
      <c r="N12" s="33">
        <f t="shared" si="4"/>
        <v>4.0018777079223702E-2</v>
      </c>
      <c r="O12" s="33">
        <f t="shared" si="5"/>
        <v>-0.11382293152155153</v>
      </c>
    </row>
    <row r="13" spans="1:15" x14ac:dyDescent="0.35">
      <c r="A13" s="5" t="s">
        <v>112</v>
      </c>
      <c r="B13" s="30">
        <v>49995</v>
      </c>
      <c r="C13" s="30">
        <v>1811719</v>
      </c>
      <c r="D13" s="30">
        <v>27</v>
      </c>
      <c r="E13" s="30">
        <v>7955</v>
      </c>
      <c r="F13" s="33">
        <f t="shared" si="0"/>
        <v>-0.99945994599459942</v>
      </c>
      <c r="G13" s="33">
        <f t="shared" si="1"/>
        <v>-0.99560914247739307</v>
      </c>
      <c r="H13" s="30">
        <v>0</v>
      </c>
      <c r="I13" s="30">
        <v>2766</v>
      </c>
      <c r="J13" s="33">
        <f t="shared" si="2"/>
        <v>-1</v>
      </c>
      <c r="K13" s="33">
        <f t="shared" si="3"/>
        <v>-0.65229415461973606</v>
      </c>
      <c r="L13" s="30">
        <v>331</v>
      </c>
      <c r="M13" s="30">
        <v>2461</v>
      </c>
      <c r="N13" s="33" t="str">
        <f>"N/A"&amp;CHAR(185)</f>
        <v>N/A¹</v>
      </c>
      <c r="O13" s="33">
        <f t="shared" si="5"/>
        <v>-0.11026753434562545</v>
      </c>
    </row>
    <row r="14" spans="1:15" ht="31" x14ac:dyDescent="0.35">
      <c r="A14" s="5" t="s">
        <v>113</v>
      </c>
      <c r="B14" s="30">
        <v>1850.9257000000002</v>
      </c>
      <c r="C14" s="30">
        <v>65545.623099999997</v>
      </c>
      <c r="D14" s="30">
        <v>27</v>
      </c>
      <c r="E14" s="30">
        <v>605.40880000000004</v>
      </c>
      <c r="F14" s="33">
        <f t="shared" si="0"/>
        <v>-0.9854127045726363</v>
      </c>
      <c r="G14" s="33">
        <f t="shared" si="1"/>
        <v>-0.990763551075312</v>
      </c>
      <c r="H14" s="30">
        <v>0</v>
      </c>
      <c r="I14" s="30">
        <v>231.07939999999999</v>
      </c>
      <c r="J14" s="33">
        <f t="shared" si="2"/>
        <v>-1</v>
      </c>
      <c r="K14" s="33">
        <f t="shared" si="3"/>
        <v>-0.61830848841311858</v>
      </c>
      <c r="L14" s="30">
        <v>44.054499999999997</v>
      </c>
      <c r="M14" s="30">
        <v>186.4768</v>
      </c>
      <c r="N14" s="33" t="str">
        <f>"N/A"&amp;CHAR(185)</f>
        <v>N/A¹</v>
      </c>
      <c r="O14" s="33">
        <f t="shared" si="5"/>
        <v>-0.19301850359659925</v>
      </c>
    </row>
    <row r="15" spans="1:15" x14ac:dyDescent="0.35">
      <c r="A15" s="5" t="s">
        <v>114</v>
      </c>
      <c r="B15" s="30">
        <v>118466</v>
      </c>
      <c r="C15" s="30">
        <v>260493</v>
      </c>
      <c r="D15" s="30">
        <v>65195</v>
      </c>
      <c r="E15" s="30">
        <v>222536</v>
      </c>
      <c r="F15" s="33">
        <f t="shared" si="0"/>
        <v>-0.4496733239916938</v>
      </c>
      <c r="G15" s="33">
        <f t="shared" si="1"/>
        <v>-0.14571216884906696</v>
      </c>
      <c r="H15" s="30">
        <v>62122</v>
      </c>
      <c r="I15" s="30">
        <v>170233</v>
      </c>
      <c r="J15" s="33">
        <f t="shared" si="2"/>
        <v>-4.7135516527341055E-2</v>
      </c>
      <c r="K15" s="33">
        <f t="shared" si="3"/>
        <v>-0.23503163533091276</v>
      </c>
      <c r="L15" s="30">
        <v>65662</v>
      </c>
      <c r="M15" s="30">
        <v>172601</v>
      </c>
      <c r="N15" s="33">
        <f t="shared" si="4"/>
        <v>5.6984643121599433E-2</v>
      </c>
      <c r="O15" s="33">
        <f t="shared" si="5"/>
        <v>1.3910346407570801E-2</v>
      </c>
    </row>
    <row r="16" spans="1:15" ht="31" x14ac:dyDescent="0.35">
      <c r="A16" s="5" t="s">
        <v>115</v>
      </c>
      <c r="B16" s="30">
        <v>5798.0893000000005</v>
      </c>
      <c r="C16" s="30">
        <v>18501.358500000002</v>
      </c>
      <c r="D16" s="30">
        <v>3745.3209999999995</v>
      </c>
      <c r="E16" s="30">
        <v>13720.401300000001</v>
      </c>
      <c r="F16" s="33">
        <f t="shared" si="0"/>
        <v>-0.35404220145419302</v>
      </c>
      <c r="G16" s="33">
        <f t="shared" si="1"/>
        <v>-0.25841114316010905</v>
      </c>
      <c r="H16" s="30">
        <v>3252.7348999999999</v>
      </c>
      <c r="I16" s="30">
        <v>11269.936400000001</v>
      </c>
      <c r="J16" s="33">
        <f t="shared" si="2"/>
        <v>-0.13152039571508012</v>
      </c>
      <c r="K16" s="33">
        <f t="shared" si="3"/>
        <v>-0.1786000894886362</v>
      </c>
      <c r="L16" s="30">
        <v>3363.7755000000002</v>
      </c>
      <c r="M16" s="30">
        <v>12409.891299999999</v>
      </c>
      <c r="N16" s="33">
        <f t="shared" si="4"/>
        <v>3.4137611398949316E-2</v>
      </c>
      <c r="O16" s="33">
        <f t="shared" si="5"/>
        <v>0.10115007392588292</v>
      </c>
    </row>
    <row r="17" spans="1:15" x14ac:dyDescent="0.35">
      <c r="A17" s="40" t="s">
        <v>73</v>
      </c>
      <c r="B17" s="36">
        <f>B9+B11+B13+B15</f>
        <v>23377682</v>
      </c>
      <c r="C17" s="36">
        <f t="shared" ref="C17:M17" si="6">C9+C11+C13+C15</f>
        <v>600767060</v>
      </c>
      <c r="D17" s="36">
        <f t="shared" si="6"/>
        <v>6206684</v>
      </c>
      <c r="E17" s="36">
        <f t="shared" si="6"/>
        <v>652466686</v>
      </c>
      <c r="F17" s="39">
        <f t="shared" si="0"/>
        <v>-0.73450387425066355</v>
      </c>
      <c r="G17" s="39">
        <f t="shared" si="1"/>
        <v>8.6056026440597455E-2</v>
      </c>
      <c r="H17" s="36">
        <f t="shared" si="6"/>
        <v>4688567</v>
      </c>
      <c r="I17" s="36">
        <f t="shared" si="6"/>
        <v>20248236</v>
      </c>
      <c r="J17" s="39">
        <f t="shared" si="2"/>
        <v>-0.24459389264863493</v>
      </c>
      <c r="K17" s="39">
        <f t="shared" si="3"/>
        <v>-0.96896663625213808</v>
      </c>
      <c r="L17" s="36">
        <f t="shared" si="6"/>
        <v>5466681</v>
      </c>
      <c r="M17" s="36">
        <f t="shared" si="6"/>
        <v>17375817</v>
      </c>
      <c r="N17" s="39">
        <f t="shared" si="4"/>
        <v>0.16595987643985891</v>
      </c>
      <c r="O17" s="39">
        <f t="shared" si="5"/>
        <v>-0.1418602094523197</v>
      </c>
    </row>
    <row r="18" spans="1:15" x14ac:dyDescent="0.35">
      <c r="D18" s="4"/>
      <c r="E18" s="4"/>
      <c r="F18" s="4"/>
      <c r="G18" s="4"/>
      <c r="H18" s="4"/>
      <c r="I18" s="4"/>
      <c r="J18" s="4"/>
      <c r="K18" s="6"/>
      <c r="L18" s="7"/>
      <c r="M18" s="1"/>
    </row>
    <row r="19" spans="1:15" x14ac:dyDescent="0.35">
      <c r="A19" t="str">
        <f>CHAR(185)&amp;"Cannot divide by zero"</f>
        <v>¹Cannot divide by zero</v>
      </c>
      <c r="D19" s="8"/>
      <c r="E19" s="8"/>
      <c r="F19" s="8"/>
      <c r="G19" s="8"/>
      <c r="H19" s="8"/>
      <c r="I19" s="8"/>
      <c r="J19" s="8"/>
      <c r="K19" s="8"/>
      <c r="L19" s="9"/>
      <c r="M19" s="1"/>
    </row>
    <row r="20" spans="1:15" x14ac:dyDescent="0.35">
      <c r="D20" s="8"/>
      <c r="E20" s="8"/>
      <c r="F20" s="8"/>
      <c r="G20" s="8"/>
      <c r="H20" s="8"/>
      <c r="I20" s="8"/>
      <c r="J20" s="8"/>
      <c r="K20" s="8"/>
      <c r="L20" s="9"/>
      <c r="M20" s="1"/>
    </row>
  </sheetData>
  <pageMargins left="0.7" right="0.7" top="0.75" bottom="0.75" header="0.3" footer="0.3"/>
  <pageSetup scale="52" fitToHeight="0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O18"/>
  <sheetViews>
    <sheetView workbookViewId="0"/>
  </sheetViews>
  <sheetFormatPr defaultRowHeight="15.5" x14ac:dyDescent="0.35"/>
  <cols>
    <col min="1" max="1" width="26.84375" customWidth="1"/>
    <col min="2" max="2" width="10.3046875" customWidth="1"/>
    <col min="3" max="3" width="14.84375" customWidth="1"/>
    <col min="4" max="4" width="10.69140625" customWidth="1"/>
    <col min="5" max="5" width="11.84375" bestFit="1" customWidth="1"/>
    <col min="6" max="6" width="11.3046875" customWidth="1"/>
    <col min="7" max="7" width="11.69140625" customWidth="1"/>
    <col min="8" max="8" width="12.07421875" customWidth="1"/>
    <col min="9" max="9" width="12.3046875" customWidth="1"/>
    <col min="10" max="10" width="12.84375" customWidth="1"/>
    <col min="11" max="11" width="13.07421875" customWidth="1"/>
    <col min="12" max="12" width="12.53515625" bestFit="1" customWidth="1"/>
    <col min="13" max="13" width="14.53515625" bestFit="1" customWidth="1"/>
    <col min="14" max="14" width="10.84375" customWidth="1"/>
    <col min="15" max="15" width="12" customWidth="1"/>
  </cols>
  <sheetData>
    <row r="1" spans="1:15" ht="20" x14ac:dyDescent="0.4">
      <c r="A1" s="28" t="s">
        <v>135</v>
      </c>
    </row>
    <row r="2" spans="1:15" x14ac:dyDescent="0.35">
      <c r="A2" s="27" t="s">
        <v>156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35">
      <c r="A3" s="17" t="s">
        <v>116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35">
      <c r="A4" s="2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35">
      <c r="A5" s="2" t="s">
        <v>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35">
      <c r="A6" s="26" t="s">
        <v>136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0" customFormat="1" ht="77.5" x14ac:dyDescent="0.35">
      <c r="A7" t="s">
        <v>117</v>
      </c>
      <c r="B7" s="5" t="s">
        <v>94</v>
      </c>
      <c r="C7" s="5" t="s">
        <v>129</v>
      </c>
      <c r="D7" s="5" t="s">
        <v>130</v>
      </c>
      <c r="E7" s="5" t="s">
        <v>133</v>
      </c>
      <c r="F7" s="5" t="s">
        <v>132</v>
      </c>
      <c r="G7" s="5" t="s">
        <v>131</v>
      </c>
      <c r="H7" s="5" t="s">
        <v>134</v>
      </c>
      <c r="I7" s="5" t="s">
        <v>137</v>
      </c>
      <c r="J7" s="5" t="s">
        <v>138</v>
      </c>
      <c r="K7" s="5" t="s">
        <v>139</v>
      </c>
      <c r="L7" s="5" t="s">
        <v>140</v>
      </c>
      <c r="M7" s="5" t="s">
        <v>160</v>
      </c>
      <c r="N7" s="5" t="s">
        <v>142</v>
      </c>
      <c r="O7" s="5" t="s">
        <v>143</v>
      </c>
    </row>
    <row r="8" spans="1:15" x14ac:dyDescent="0.35">
      <c r="A8" s="5" t="s">
        <v>118</v>
      </c>
      <c r="B8" s="30">
        <f>'SFSP Comparison Report'!B7+'SSO Comparison Report'!B7</f>
        <v>866</v>
      </c>
      <c r="C8" s="30">
        <f>'SFSP Comparison Report'!C7+'SSO Comparison Report'!C7</f>
        <v>1222</v>
      </c>
      <c r="D8" s="30">
        <f>'SFSP Comparison Report'!D7+'SSO Comparison Report'!D7</f>
        <v>742</v>
      </c>
      <c r="E8" s="30">
        <f>'SFSP Comparison Report'!E7+'SSO Comparison Report'!E7</f>
        <v>1215</v>
      </c>
      <c r="F8" s="33">
        <f t="shared" ref="F8:F18" si="0">(D8-B8)/B8</f>
        <v>-0.14318706697459585</v>
      </c>
      <c r="G8" s="33">
        <f t="shared" ref="G8:G18" si="1">(E8-C8)/C8</f>
        <v>-5.7283142389525366E-3</v>
      </c>
      <c r="H8" s="30">
        <f>'SFSP Comparison Report'!H7+'SSO Comparison Report'!H7</f>
        <v>544</v>
      </c>
      <c r="I8" s="30">
        <f>'SFSP Comparison Report'!I7+'SSO Comparison Report'!I7</f>
        <v>603</v>
      </c>
      <c r="J8" s="33">
        <f t="shared" ref="J8:J18" si="2">(H8-D8)/D8</f>
        <v>-0.26684636118598382</v>
      </c>
      <c r="K8" s="33">
        <f t="shared" ref="K8:K18" si="3">(I8-E8)/E8</f>
        <v>-0.50370370370370365</v>
      </c>
      <c r="L8" s="30">
        <f>'SFSP Comparison Report'!L7+'SSO Comparison Report'!L7</f>
        <v>525</v>
      </c>
      <c r="M8" s="30">
        <f>'SFSP Comparison Report'!M7+'SSO Comparison Report'!M7</f>
        <v>580</v>
      </c>
      <c r="N8" s="33">
        <f t="shared" ref="N8:N18" si="4">(L8-H8)/H8</f>
        <v>-3.4926470588235295E-2</v>
      </c>
      <c r="O8" s="33">
        <f t="shared" ref="O8:O18" si="5">(M8-I8)/I8</f>
        <v>-3.8142620232172471E-2</v>
      </c>
    </row>
    <row r="9" spans="1:15" x14ac:dyDescent="0.35">
      <c r="A9" s="5" t="s">
        <v>119</v>
      </c>
      <c r="B9" s="30">
        <f>'SFSP Comparison Report'!B8+'SSO Comparison Report'!B8</f>
        <v>11289</v>
      </c>
      <c r="C9" s="30">
        <f>'SFSP Comparison Report'!C8+'SSO Comparison Report'!C8</f>
        <v>12658</v>
      </c>
      <c r="D9" s="30">
        <f>'SFSP Comparison Report'!D8+'SSO Comparison Report'!D8</f>
        <v>10497</v>
      </c>
      <c r="E9" s="30">
        <f>'SFSP Comparison Report'!E8+'SSO Comparison Report'!E8</f>
        <v>12222</v>
      </c>
      <c r="F9" s="33">
        <f t="shared" si="0"/>
        <v>-7.0156789795376026E-2</v>
      </c>
      <c r="G9" s="33">
        <f t="shared" si="1"/>
        <v>-3.4444620003160058E-2</v>
      </c>
      <c r="H9" s="30">
        <f>'SFSP Comparison Report'!H8+'SSO Comparison Report'!H8</f>
        <v>4562</v>
      </c>
      <c r="I9" s="30">
        <f>'SFSP Comparison Report'!I8+'SSO Comparison Report'!I8</f>
        <v>4853</v>
      </c>
      <c r="J9" s="33">
        <f t="shared" si="2"/>
        <v>-0.56539963799180715</v>
      </c>
      <c r="K9" s="33">
        <f t="shared" si="3"/>
        <v>-0.60292914416625754</v>
      </c>
      <c r="L9" s="30">
        <f>'SFSP Comparison Report'!L8+'SSO Comparison Report'!L8</f>
        <v>4520</v>
      </c>
      <c r="M9" s="30">
        <f>'SFSP Comparison Report'!M8+'SSO Comparison Report'!M8</f>
        <v>4747</v>
      </c>
      <c r="N9" s="33">
        <f t="shared" si="4"/>
        <v>-9.2064883822884705E-3</v>
      </c>
      <c r="O9" s="33">
        <f t="shared" si="5"/>
        <v>-2.1842159488975891E-2</v>
      </c>
    </row>
    <row r="10" spans="1:15" x14ac:dyDescent="0.35">
      <c r="A10" s="5" t="s">
        <v>120</v>
      </c>
      <c r="B10" s="30">
        <f>'SFSP Comparison Report'!B9+'SSO Comparison Report'!B9</f>
        <v>13236887</v>
      </c>
      <c r="C10" s="30">
        <f>'SFSP Comparison Report'!C9+'SSO Comparison Report'!C9</f>
        <v>310795991</v>
      </c>
      <c r="D10" s="30">
        <f>'SFSP Comparison Report'!D9+'SSO Comparison Report'!D9</f>
        <v>3565321</v>
      </c>
      <c r="E10" s="30">
        <f>'SFSP Comparison Report'!E9+'SSO Comparison Report'!E9</f>
        <v>222469923</v>
      </c>
      <c r="F10" s="33">
        <f t="shared" si="0"/>
        <v>-0.7306526073690891</v>
      </c>
      <c r="G10" s="33">
        <f t="shared" si="1"/>
        <v>-0.28419307377745423</v>
      </c>
      <c r="H10" s="30">
        <f>'SFSP Comparison Report'!H9+'SSO Comparison Report'!H9</f>
        <v>2113174</v>
      </c>
      <c r="I10" s="30">
        <f>'SFSP Comparison Report'!I9+'SSO Comparison Report'!I9</f>
        <v>8927896</v>
      </c>
      <c r="J10" s="33">
        <f t="shared" si="2"/>
        <v>-0.40729768792206927</v>
      </c>
      <c r="K10" s="33">
        <f t="shared" si="3"/>
        <v>-0.95986919993674835</v>
      </c>
      <c r="L10" s="30">
        <f>'SFSP Comparison Report'!L9+'SSO Comparison Report'!L9</f>
        <v>2363873</v>
      </c>
      <c r="M10" s="30">
        <f>'SFSP Comparison Report'!M9+'SSO Comparison Report'!M9</f>
        <v>7177563</v>
      </c>
      <c r="N10" s="33">
        <f t="shared" si="4"/>
        <v>0.11863623156446181</v>
      </c>
      <c r="O10" s="33">
        <f t="shared" si="5"/>
        <v>-0.19605212695129962</v>
      </c>
    </row>
    <row r="11" spans="1:15" ht="31" x14ac:dyDescent="0.35">
      <c r="A11" s="5" t="s">
        <v>121</v>
      </c>
      <c r="B11" s="30">
        <f>'SFSP Comparison Report'!B10+'SSO Comparison Report'!B10</f>
        <v>549950.84789999994</v>
      </c>
      <c r="C11" s="30">
        <f>'SFSP Comparison Report'!C10+'SSO Comparison Report'!C10</f>
        <v>13765889.833199969</v>
      </c>
      <c r="D11" s="30">
        <f>'SFSP Comparison Report'!D10+'SSO Comparison Report'!D10</f>
        <v>197913.13200000025</v>
      </c>
      <c r="E11" s="30">
        <f>'SFSP Comparison Report'!E10+'SSO Comparison Report'!E10</f>
        <v>11932380.165700002</v>
      </c>
      <c r="F11" s="33">
        <f t="shared" si="0"/>
        <v>-0.64012578077525273</v>
      </c>
      <c r="G11" s="33">
        <f t="shared" si="1"/>
        <v>-0.13319223745914258</v>
      </c>
      <c r="H11" s="30">
        <f>'SFSP Comparison Report'!H10+'SSO Comparison Report'!H10</f>
        <v>130955.1799</v>
      </c>
      <c r="I11" s="30">
        <f>'SFSP Comparison Report'!I10+'SSO Comparison Report'!I10</f>
        <v>598244.98109999998</v>
      </c>
      <c r="J11" s="33">
        <f t="shared" si="2"/>
        <v>-0.33831990542194118</v>
      </c>
      <c r="K11" s="33">
        <f t="shared" si="3"/>
        <v>-0.9498637344107026</v>
      </c>
      <c r="L11" s="30">
        <f>'SFSP Comparison Report'!L10+'SSO Comparison Report'!L10</f>
        <v>133438.66879999998</v>
      </c>
      <c r="M11" s="30">
        <f>'SFSP Comparison Report'!M10+'SSO Comparison Report'!M10</f>
        <v>484653.52279999998</v>
      </c>
      <c r="N11" s="33">
        <f t="shared" si="4"/>
        <v>1.8964418985918878E-2</v>
      </c>
      <c r="O11" s="33">
        <f t="shared" si="5"/>
        <v>-0.1898744860193195</v>
      </c>
    </row>
    <row r="12" spans="1:15" x14ac:dyDescent="0.35">
      <c r="A12" s="5" t="s">
        <v>122</v>
      </c>
      <c r="B12" s="30">
        <f>'SFSP Comparison Report'!B11+'SSO Comparison Report'!B11</f>
        <v>14925679</v>
      </c>
      <c r="C12" s="30">
        <f>'SFSP Comparison Report'!C11+'SSO Comparison Report'!C11</f>
        <v>374500227</v>
      </c>
      <c r="D12" s="30">
        <f>'SFSP Comparison Report'!D11+'SSO Comparison Report'!D11</f>
        <v>5533912</v>
      </c>
      <c r="E12" s="30">
        <f>'SFSP Comparison Report'!E11+'SSO Comparison Report'!E11</f>
        <v>435592379</v>
      </c>
      <c r="F12" s="33">
        <f t="shared" si="0"/>
        <v>-0.62923549407701984</v>
      </c>
      <c r="G12" s="33">
        <f t="shared" si="1"/>
        <v>0.16312981300275686</v>
      </c>
      <c r="H12" s="30">
        <f>'SFSP Comparison Report'!H11+'SSO Comparison Report'!H11</f>
        <v>3714334</v>
      </c>
      <c r="I12" s="30">
        <f>'SFSP Comparison Report'!I11+'SSO Comparison Report'!I11</f>
        <v>13737429</v>
      </c>
      <c r="J12" s="33">
        <f t="shared" si="2"/>
        <v>-0.32880501171684695</v>
      </c>
      <c r="K12" s="33">
        <f t="shared" si="3"/>
        <v>-0.96846265072052606</v>
      </c>
      <c r="L12" s="30">
        <f>'SFSP Comparison Report'!L11+'SSO Comparison Report'!L11</f>
        <v>4105128</v>
      </c>
      <c r="M12" s="30">
        <f>'SFSP Comparison Report'!M11+'SSO Comparison Report'!M11</f>
        <v>12065451</v>
      </c>
      <c r="N12" s="33">
        <f t="shared" si="4"/>
        <v>0.10521240146955013</v>
      </c>
      <c r="O12" s="33">
        <f t="shared" si="5"/>
        <v>-0.12170967362233501</v>
      </c>
    </row>
    <row r="13" spans="1:15" ht="31" x14ac:dyDescent="0.35">
      <c r="A13" s="5" t="s">
        <v>123</v>
      </c>
      <c r="B13" s="30">
        <f>'SFSP Comparison Report'!B12+'SSO Comparison Report'!B12</f>
        <v>637153.7524</v>
      </c>
      <c r="C13" s="30">
        <f>'SFSP Comparison Report'!C12+'SSO Comparison Report'!C12</f>
        <v>16948094.053400032</v>
      </c>
      <c r="D13" s="30">
        <f>'SFSP Comparison Report'!D12+'SSO Comparison Report'!D12</f>
        <v>297052.78639999987</v>
      </c>
      <c r="E13" s="30">
        <f>'SFSP Comparison Report'!E12+'SSO Comparison Report'!E12</f>
        <v>23233575.794500042</v>
      </c>
      <c r="F13" s="33">
        <f t="shared" si="0"/>
        <v>-0.53378162605010837</v>
      </c>
      <c r="G13" s="33">
        <f t="shared" si="1"/>
        <v>0.37086658365806335</v>
      </c>
      <c r="H13" s="30">
        <f>'SFSP Comparison Report'!H12+'SSO Comparison Report'!H12</f>
        <v>213218.8075</v>
      </c>
      <c r="I13" s="30">
        <f>'SFSP Comparison Report'!I12+'SSO Comparison Report'!I12</f>
        <v>899911.41200000001</v>
      </c>
      <c r="J13" s="33">
        <f t="shared" si="2"/>
        <v>-0.28221912985900177</v>
      </c>
      <c r="K13" s="33">
        <f t="shared" si="3"/>
        <v>-0.96126677098868996</v>
      </c>
      <c r="L13" s="30">
        <f>'SFSP Comparison Report'!L12+'SSO Comparison Report'!L12</f>
        <v>212152.49900000001</v>
      </c>
      <c r="M13" s="30">
        <f>'SFSP Comparison Report'!M12+'SSO Comparison Report'!M12</f>
        <v>786777.72660000005</v>
      </c>
      <c r="N13" s="33">
        <f t="shared" si="4"/>
        <v>-5.0010058329398761E-3</v>
      </c>
      <c r="O13" s="33">
        <f t="shared" si="5"/>
        <v>-0.12571646930064706</v>
      </c>
    </row>
    <row r="14" spans="1:15" x14ac:dyDescent="0.35">
      <c r="A14" s="5" t="s">
        <v>124</v>
      </c>
      <c r="B14" s="30">
        <f>'SFSP Comparison Report'!B13+'SSO Comparison Report'!B13</f>
        <v>154943</v>
      </c>
      <c r="C14" s="30">
        <f>'SFSP Comparison Report'!C13+'SSO Comparison Report'!C13</f>
        <v>2362263</v>
      </c>
      <c r="D14" s="30">
        <f>'SFSP Comparison Report'!D13+'SSO Comparison Report'!D13</f>
        <v>86747</v>
      </c>
      <c r="E14" s="30">
        <f>'SFSP Comparison Report'!E13+'SSO Comparison Report'!E13</f>
        <v>191696</v>
      </c>
      <c r="F14" s="33">
        <f t="shared" si="0"/>
        <v>-0.44013605003130185</v>
      </c>
      <c r="G14" s="33">
        <f t="shared" si="1"/>
        <v>-0.91885069528668062</v>
      </c>
      <c r="H14" s="30">
        <f>'SFSP Comparison Report'!H13+'SSO Comparison Report'!H13</f>
        <v>83661</v>
      </c>
      <c r="I14" s="30">
        <f>'SFSP Comparison Report'!I13+'SSO Comparison Report'!I13</f>
        <v>205632</v>
      </c>
      <c r="J14" s="33">
        <f t="shared" si="2"/>
        <v>-3.5574717281289268E-2</v>
      </c>
      <c r="K14" s="33">
        <f t="shared" si="3"/>
        <v>7.2698439195392706E-2</v>
      </c>
      <c r="L14" s="30">
        <f>'SFSP Comparison Report'!L13+'SSO Comparison Report'!L13</f>
        <v>66453</v>
      </c>
      <c r="M14" s="30">
        <f>'SFSP Comparison Report'!M13+'SSO Comparison Report'!M13</f>
        <v>121014</v>
      </c>
      <c r="N14" s="33">
        <f t="shared" si="4"/>
        <v>-0.20568723778104492</v>
      </c>
      <c r="O14" s="33">
        <f t="shared" si="5"/>
        <v>-0.41150210084033612</v>
      </c>
    </row>
    <row r="15" spans="1:15" ht="31" x14ac:dyDescent="0.35">
      <c r="A15" s="5" t="s">
        <v>125</v>
      </c>
      <c r="B15" s="30">
        <f>'SFSP Comparison Report'!B14+'SSO Comparison Report'!B14</f>
        <v>6706.9256999999998</v>
      </c>
      <c r="C15" s="30">
        <f>'SFSP Comparison Report'!C14+'SSO Comparison Report'!C14</f>
        <v>98078.623099999997</v>
      </c>
      <c r="D15" s="30">
        <f>'SFSP Comparison Report'!D14+'SSO Comparison Report'!D14</f>
        <v>4721</v>
      </c>
      <c r="E15" s="30">
        <f>'SFSP Comparison Report'!E14+'SSO Comparison Report'!E14</f>
        <v>12954.408799999999</v>
      </c>
      <c r="F15" s="33">
        <f t="shared" si="0"/>
        <v>-0.29610074553233828</v>
      </c>
      <c r="G15" s="33">
        <f t="shared" si="1"/>
        <v>-0.86791812129344625</v>
      </c>
      <c r="H15" s="30">
        <f>'SFSP Comparison Report'!H14+'SSO Comparison Report'!H14</f>
        <v>5522</v>
      </c>
      <c r="I15" s="30">
        <f>'SFSP Comparison Report'!I14+'SSO Comparison Report'!I14</f>
        <v>14751.079400000001</v>
      </c>
      <c r="J15" s="33">
        <f t="shared" si="2"/>
        <v>0.1696674433382758</v>
      </c>
      <c r="K15" s="33">
        <f t="shared" si="3"/>
        <v>0.13869182513369513</v>
      </c>
      <c r="L15" s="30">
        <f>'SFSP Comparison Report'!L14+'SSO Comparison Report'!L14</f>
        <v>3504.0545000000002</v>
      </c>
      <c r="M15" s="30">
        <f>'SFSP Comparison Report'!M14+'SSO Comparison Report'!M14</f>
        <v>9113.4768000000004</v>
      </c>
      <c r="N15" s="33">
        <f t="shared" si="4"/>
        <v>-0.36543743208982249</v>
      </c>
      <c r="O15" s="33">
        <f t="shared" si="5"/>
        <v>-0.38218237778585884</v>
      </c>
    </row>
    <row r="16" spans="1:15" x14ac:dyDescent="0.35">
      <c r="A16" s="5" t="s">
        <v>126</v>
      </c>
      <c r="B16" s="30">
        <f>'SFSP Comparison Report'!B15+'SSO Comparison Report'!B15</f>
        <v>607696</v>
      </c>
      <c r="C16" s="30">
        <f>'SFSP Comparison Report'!C15+'SSO Comparison Report'!C15</f>
        <v>2141195</v>
      </c>
      <c r="D16" s="30">
        <f>'SFSP Comparison Report'!D15+'SSO Comparison Report'!D15</f>
        <v>494007</v>
      </c>
      <c r="E16" s="30">
        <f>'SFSP Comparison Report'!E15+'SSO Comparison Report'!E15</f>
        <v>1004771</v>
      </c>
      <c r="F16" s="33">
        <f t="shared" si="0"/>
        <v>-0.18708202785603328</v>
      </c>
      <c r="G16" s="33">
        <f t="shared" si="1"/>
        <v>-0.53074287956024557</v>
      </c>
      <c r="H16" s="30">
        <f>'SFSP Comparison Report'!H15+'SSO Comparison Report'!H15</f>
        <v>368095</v>
      </c>
      <c r="I16" s="30">
        <f>'SFSP Comparison Report'!I15+'SSO Comparison Report'!I15</f>
        <v>798607</v>
      </c>
      <c r="J16" s="33">
        <f t="shared" si="2"/>
        <v>-0.25487897944765964</v>
      </c>
      <c r="K16" s="33">
        <f t="shared" si="3"/>
        <v>-0.20518506206886941</v>
      </c>
      <c r="L16" s="30">
        <f>'SFSP Comparison Report'!L15+'SSO Comparison Report'!L15</f>
        <v>360271</v>
      </c>
      <c r="M16" s="30">
        <f>'SFSP Comparison Report'!M15+'SSO Comparison Report'!M15</f>
        <v>713043</v>
      </c>
      <c r="N16" s="33">
        <f t="shared" si="4"/>
        <v>-2.1255382442032629E-2</v>
      </c>
      <c r="O16" s="33">
        <f t="shared" si="5"/>
        <v>-0.10714156024177099</v>
      </c>
    </row>
    <row r="17" spans="1:15" ht="31" x14ac:dyDescent="0.35">
      <c r="A17" s="5" t="s">
        <v>127</v>
      </c>
      <c r="B17" s="30">
        <f>'SFSP Comparison Report'!B16+'SSO Comparison Report'!B16</f>
        <v>28011.0893</v>
      </c>
      <c r="C17" s="30">
        <f>'SFSP Comparison Report'!C16+'SSO Comparison Report'!C16</f>
        <v>115986.3585</v>
      </c>
      <c r="D17" s="30">
        <f>'SFSP Comparison Report'!D16+'SSO Comparison Report'!D16</f>
        <v>25644.321</v>
      </c>
      <c r="E17" s="30">
        <f>'SFSP Comparison Report'!E16+'SSO Comparison Report'!E16</f>
        <v>64132.401299999998</v>
      </c>
      <c r="F17" s="33">
        <f t="shared" si="0"/>
        <v>-8.4493975748383326E-2</v>
      </c>
      <c r="G17" s="33">
        <f t="shared" si="1"/>
        <v>-0.44706944739540211</v>
      </c>
      <c r="H17" s="30">
        <f>'SFSP Comparison Report'!H16+'SSO Comparison Report'!H16</f>
        <v>19730.734899999999</v>
      </c>
      <c r="I17" s="30">
        <f>'SFSP Comparison Report'!I16+'SSO Comparison Report'!I16</f>
        <v>55217.936399999999</v>
      </c>
      <c r="J17" s="33">
        <f t="shared" si="2"/>
        <v>-0.23060022139014719</v>
      </c>
      <c r="K17" s="33">
        <f t="shared" si="3"/>
        <v>-0.13900095301748822</v>
      </c>
      <c r="L17" s="30">
        <f>'SFSP Comparison Report'!L16+'SSO Comparison Report'!L16</f>
        <v>17094.7755</v>
      </c>
      <c r="M17" s="30">
        <f>'SFSP Comparison Report'!M16+'SSO Comparison Report'!M16</f>
        <v>48676.891300000003</v>
      </c>
      <c r="N17" s="33">
        <f t="shared" si="4"/>
        <v>-0.13359661529890607</v>
      </c>
      <c r="O17" s="33">
        <f t="shared" si="5"/>
        <v>-0.11845870248783864</v>
      </c>
    </row>
    <row r="18" spans="1:15" x14ac:dyDescent="0.35">
      <c r="A18" s="40" t="s">
        <v>74</v>
      </c>
      <c r="B18" s="36">
        <f>B10+B12+B14+B16</f>
        <v>28925205</v>
      </c>
      <c r="C18" s="36">
        <f t="shared" ref="C18:M18" si="6">C10+C12+C14+C16</f>
        <v>689799676</v>
      </c>
      <c r="D18" s="36">
        <f t="shared" si="6"/>
        <v>9679987</v>
      </c>
      <c r="E18" s="36">
        <f t="shared" si="6"/>
        <v>659258769</v>
      </c>
      <c r="F18" s="39">
        <f t="shared" si="0"/>
        <v>-0.66534422141519822</v>
      </c>
      <c r="G18" s="39">
        <f t="shared" si="1"/>
        <v>-4.4275038192392542E-2</v>
      </c>
      <c r="H18" s="36">
        <f t="shared" si="6"/>
        <v>6279264</v>
      </c>
      <c r="I18" s="36">
        <f t="shared" si="6"/>
        <v>23669564</v>
      </c>
      <c r="J18" s="39">
        <f t="shared" si="2"/>
        <v>-0.35131483131124042</v>
      </c>
      <c r="K18" s="39">
        <f t="shared" si="3"/>
        <v>-0.96409670206449694</v>
      </c>
      <c r="L18" s="36">
        <f t="shared" si="6"/>
        <v>6895725</v>
      </c>
      <c r="M18" s="36">
        <f t="shared" si="6"/>
        <v>20077071</v>
      </c>
      <c r="N18" s="39">
        <f t="shared" si="4"/>
        <v>9.8174085370514766E-2</v>
      </c>
      <c r="O18" s="39">
        <f t="shared" si="5"/>
        <v>-0.15177689796060459</v>
      </c>
    </row>
  </sheetData>
  <pageMargins left="0.7" right="0.7" top="0.75" bottom="0.75" header="0.3" footer="0.3"/>
  <pageSetup scale="45" fitToHeight="0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O22"/>
  <sheetViews>
    <sheetView workbookViewId="0"/>
  </sheetViews>
  <sheetFormatPr defaultColWidth="8.84375" defaultRowHeight="15.5" x14ac:dyDescent="0.35"/>
  <cols>
    <col min="1" max="1" width="20" style="5" customWidth="1"/>
    <col min="2" max="2" width="14.3046875" style="5" customWidth="1"/>
    <col min="3" max="3" width="16.69140625" style="5" customWidth="1"/>
    <col min="4" max="4" width="13.84375" style="5" bestFit="1" customWidth="1"/>
    <col min="5" max="5" width="17.53515625" style="5" customWidth="1"/>
    <col min="6" max="6" width="10.765625" style="5" bestFit="1" customWidth="1"/>
    <col min="7" max="7" width="11.3046875" style="5" customWidth="1"/>
    <col min="8" max="8" width="13.4609375" style="5" bestFit="1" customWidth="1"/>
    <col min="9" max="9" width="14.3046875" style="5" bestFit="1" customWidth="1"/>
    <col min="10" max="10" width="9.84375" style="5" customWidth="1"/>
    <col min="11" max="11" width="11.53515625" style="5" customWidth="1"/>
    <col min="12" max="12" width="13.84375" style="5" bestFit="1" customWidth="1"/>
    <col min="13" max="13" width="14.3046875" style="5" bestFit="1" customWidth="1"/>
    <col min="14" max="14" width="11.3046875" style="5" bestFit="1" customWidth="1"/>
    <col min="15" max="15" width="12.4609375" style="5" customWidth="1"/>
    <col min="16" max="16384" width="8.84375" style="5"/>
  </cols>
  <sheetData>
    <row r="1" spans="1:15" ht="20" x14ac:dyDescent="0.4">
      <c r="A1" s="28" t="s">
        <v>135</v>
      </c>
    </row>
    <row r="2" spans="1:15" x14ac:dyDescent="0.35">
      <c r="A2" s="27" t="s">
        <v>158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x14ac:dyDescent="0.35">
      <c r="A3" s="17" t="s">
        <v>116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x14ac:dyDescent="0.35">
      <c r="A4" s="2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x14ac:dyDescent="0.35">
      <c r="A5" s="2" t="s">
        <v>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 x14ac:dyDescent="0.35">
      <c r="A6" s="26" t="s">
        <v>136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84" customHeight="1" x14ac:dyDescent="0.35">
      <c r="A7" s="5" t="s">
        <v>117</v>
      </c>
      <c r="B7" s="5" t="s">
        <v>94</v>
      </c>
      <c r="C7" s="5" t="s">
        <v>129</v>
      </c>
      <c r="D7" s="5" t="s">
        <v>130</v>
      </c>
      <c r="E7" s="5" t="s">
        <v>133</v>
      </c>
      <c r="F7" s="5" t="s">
        <v>132</v>
      </c>
      <c r="G7" s="5" t="s">
        <v>131</v>
      </c>
      <c r="H7" s="5" t="s">
        <v>134</v>
      </c>
      <c r="I7" s="5" t="s">
        <v>137</v>
      </c>
      <c r="J7" s="5" t="s">
        <v>138</v>
      </c>
      <c r="K7" s="5" t="s">
        <v>139</v>
      </c>
      <c r="L7" s="5" t="s">
        <v>140</v>
      </c>
      <c r="M7" s="5" t="s">
        <v>160</v>
      </c>
      <c r="N7" s="5" t="s">
        <v>142</v>
      </c>
      <c r="O7" s="5" t="s">
        <v>143</v>
      </c>
    </row>
    <row r="8" spans="1:15" ht="34" customHeight="1" x14ac:dyDescent="0.35">
      <c r="A8" s="5" t="s">
        <v>76</v>
      </c>
      <c r="B8" s="32">
        <v>5238948.04</v>
      </c>
      <c r="C8" s="32">
        <v>101594290.51000001</v>
      </c>
      <c r="D8" s="32">
        <v>2302748.9300000002</v>
      </c>
      <c r="E8" s="32">
        <v>4799856.51</v>
      </c>
      <c r="F8" s="33">
        <f t="shared" ref="F8:F19" si="0">(D8-B8)/B8</f>
        <v>-0.56045585632492734</v>
      </c>
      <c r="G8" s="33">
        <f t="shared" ref="G8:G19" si="1">(E8-C8)/C8</f>
        <v>-0.95275466282696708</v>
      </c>
      <c r="H8" s="32">
        <v>965235.19999999995</v>
      </c>
      <c r="I8" s="32">
        <v>2164104.5</v>
      </c>
      <c r="J8" s="34">
        <f t="shared" ref="J8:J19" si="2">(H8-D8)/D8</f>
        <v>-0.58083350406767975</v>
      </c>
      <c r="K8" s="34">
        <f t="shared" ref="K8:K19" si="3">(I8-E8)/E8</f>
        <v>-0.54913141768065066</v>
      </c>
      <c r="L8" s="32">
        <v>844443.01</v>
      </c>
      <c r="M8" s="32">
        <v>1690118.55</v>
      </c>
      <c r="N8" s="33">
        <f t="shared" ref="N8:N19" si="4">(L8-H8)/H8</f>
        <v>-0.12514275277155243</v>
      </c>
      <c r="O8" s="33">
        <f t="shared" ref="O8:O19" si="5">(M8-I8)/I8</f>
        <v>-0.21902174779452654</v>
      </c>
    </row>
    <row r="9" spans="1:15" ht="31" x14ac:dyDescent="0.35">
      <c r="A9" s="5" t="s">
        <v>77</v>
      </c>
      <c r="B9" s="32">
        <v>12073436.189999999</v>
      </c>
      <c r="C9" s="32">
        <v>190904908.47999999</v>
      </c>
      <c r="D9" s="32">
        <v>9355881.299999997</v>
      </c>
      <c r="E9" s="32">
        <v>17965176.850000009</v>
      </c>
      <c r="F9" s="33">
        <f t="shared" si="0"/>
        <v>-0.22508545597407117</v>
      </c>
      <c r="G9" s="33">
        <f t="shared" si="1"/>
        <v>-0.90589463103363788</v>
      </c>
      <c r="H9" s="32">
        <v>4210817.28</v>
      </c>
      <c r="I9" s="32">
        <v>8918998.7799999993</v>
      </c>
      <c r="J9" s="34">
        <f t="shared" si="2"/>
        <v>-0.54992831300670719</v>
      </c>
      <c r="K9" s="34">
        <f t="shared" si="3"/>
        <v>-0.50353960584585089</v>
      </c>
      <c r="L9" s="32">
        <v>4049910.97</v>
      </c>
      <c r="M9" s="32">
        <v>7610765.7000000002</v>
      </c>
      <c r="N9" s="33">
        <f t="shared" si="4"/>
        <v>-3.8212607980938097E-2</v>
      </c>
      <c r="O9" s="33">
        <f t="shared" si="5"/>
        <v>-0.14667936528185052</v>
      </c>
    </row>
    <row r="10" spans="1:15" ht="31" x14ac:dyDescent="0.35">
      <c r="A10" s="5" t="s">
        <v>78</v>
      </c>
      <c r="B10" s="32">
        <v>449732.27</v>
      </c>
      <c r="C10" s="32">
        <v>2343438.7599999998</v>
      </c>
      <c r="D10" s="32">
        <v>393261.08000000007</v>
      </c>
      <c r="E10" s="32">
        <v>833750.87</v>
      </c>
      <c r="F10" s="33">
        <f t="shared" si="0"/>
        <v>-0.12556623966521224</v>
      </c>
      <c r="G10" s="33">
        <f t="shared" si="1"/>
        <v>-0.64421904927440898</v>
      </c>
      <c r="H10" s="32">
        <v>412682.11</v>
      </c>
      <c r="I10" s="32">
        <v>1001095.82</v>
      </c>
      <c r="J10" s="34">
        <f t="shared" si="2"/>
        <v>4.9384571694712096E-2</v>
      </c>
      <c r="K10" s="34">
        <f t="shared" si="3"/>
        <v>0.20071337376835355</v>
      </c>
      <c r="L10" s="32">
        <v>343598.76</v>
      </c>
      <c r="M10" s="32">
        <v>615670.36</v>
      </c>
      <c r="N10" s="33">
        <f t="shared" si="4"/>
        <v>-0.1674008839394564</v>
      </c>
      <c r="O10" s="33">
        <f t="shared" si="5"/>
        <v>-0.38500356539297104</v>
      </c>
    </row>
    <row r="11" spans="1:15" ht="31" x14ac:dyDescent="0.35">
      <c r="A11" s="5" t="s">
        <v>79</v>
      </c>
      <c r="B11" s="32">
        <v>493057.18</v>
      </c>
      <c r="C11" s="32">
        <v>1882761.28</v>
      </c>
      <c r="D11" s="32">
        <v>457537.7699999999</v>
      </c>
      <c r="E11" s="32">
        <v>833790.54000000074</v>
      </c>
      <c r="F11" s="33">
        <f t="shared" si="0"/>
        <v>-7.2039129416998027E-2</v>
      </c>
      <c r="G11" s="33">
        <f t="shared" si="1"/>
        <v>-0.55714484419394861</v>
      </c>
      <c r="H11" s="32">
        <v>352679.54</v>
      </c>
      <c r="I11" s="32">
        <v>723959.21</v>
      </c>
      <c r="J11" s="34">
        <f t="shared" si="2"/>
        <v>-0.22917939649004265</v>
      </c>
      <c r="K11" s="34">
        <f t="shared" si="3"/>
        <v>-0.13172532516380034</v>
      </c>
      <c r="L11" s="32">
        <v>358494.51</v>
      </c>
      <c r="M11" s="32">
        <v>657054.39</v>
      </c>
      <c r="N11" s="33">
        <f t="shared" si="4"/>
        <v>1.6487970921137161E-2</v>
      </c>
      <c r="O11" s="33">
        <f t="shared" si="5"/>
        <v>-9.2415179026453645E-2</v>
      </c>
    </row>
    <row r="12" spans="1:15" ht="46.5" x14ac:dyDescent="0.35">
      <c r="A12" s="5" t="s">
        <v>80</v>
      </c>
      <c r="B12" s="32">
        <v>27325325.449999999</v>
      </c>
      <c r="C12" s="32">
        <v>612795871.53999996</v>
      </c>
      <c r="D12" s="32">
        <v>6961968.0699999984</v>
      </c>
      <c r="E12" s="32">
        <v>564444322.26000047</v>
      </c>
      <c r="F12" s="33">
        <f t="shared" si="0"/>
        <v>-0.74521920762704053</v>
      </c>
      <c r="G12" s="33">
        <f t="shared" si="1"/>
        <v>-7.8903190320927893E-2</v>
      </c>
      <c r="H12" s="32">
        <v>4759956.57</v>
      </c>
      <c r="I12" s="32">
        <v>11524231.810000001</v>
      </c>
      <c r="J12" s="34">
        <f t="shared" si="2"/>
        <v>-0.31629152530715338</v>
      </c>
      <c r="K12" s="34">
        <f t="shared" si="3"/>
        <v>-0.97958304946029462</v>
      </c>
      <c r="L12" s="32">
        <v>5823401.0199999996</v>
      </c>
      <c r="M12" s="32">
        <v>18022528.870000001</v>
      </c>
      <c r="N12" s="33">
        <f t="shared" si="4"/>
        <v>0.22341473800463671</v>
      </c>
      <c r="O12" s="33">
        <f t="shared" si="5"/>
        <v>0.56388114775348308</v>
      </c>
    </row>
    <row r="13" spans="1:15" ht="31" x14ac:dyDescent="0.35">
      <c r="A13" s="5" t="s">
        <v>81</v>
      </c>
      <c r="B13" s="32">
        <v>52296325.119999997</v>
      </c>
      <c r="C13" s="32">
        <v>1261027539.5699999</v>
      </c>
      <c r="D13" s="32">
        <v>15822150.13999996</v>
      </c>
      <c r="E13" s="32">
        <v>1934407278.2998419</v>
      </c>
      <c r="F13" s="33">
        <f t="shared" si="0"/>
        <v>-0.69745197002477322</v>
      </c>
      <c r="G13" s="33">
        <f t="shared" si="1"/>
        <v>0.53399288881467166</v>
      </c>
      <c r="H13" s="32">
        <v>12424729.119999999</v>
      </c>
      <c r="I13" s="32">
        <v>31290109.93</v>
      </c>
      <c r="J13" s="34">
        <f t="shared" si="2"/>
        <v>-0.21472562135603454</v>
      </c>
      <c r="K13" s="34">
        <f t="shared" si="3"/>
        <v>-0.98382444571987904</v>
      </c>
      <c r="L13" s="32">
        <v>15068618.24</v>
      </c>
      <c r="M13" s="32">
        <v>46713932.340000004</v>
      </c>
      <c r="N13" s="33">
        <f t="shared" si="4"/>
        <v>0.21279249587374516</v>
      </c>
      <c r="O13" s="33">
        <f t="shared" si="5"/>
        <v>0.49292963318138155</v>
      </c>
    </row>
    <row r="14" spans="1:15" ht="31" x14ac:dyDescent="0.35">
      <c r="A14" s="5" t="s">
        <v>82</v>
      </c>
      <c r="B14" s="32">
        <v>215853.4</v>
      </c>
      <c r="C14" s="32">
        <v>6479803.0099999998</v>
      </c>
      <c r="D14" s="32">
        <v>123.18</v>
      </c>
      <c r="E14" s="32">
        <v>34981.449999999997</v>
      </c>
      <c r="F14" s="33">
        <f t="shared" si="0"/>
        <v>-0.99942933490971186</v>
      </c>
      <c r="G14" s="33">
        <f t="shared" si="1"/>
        <v>-0.99460146397259075</v>
      </c>
      <c r="H14" s="32">
        <v>0</v>
      </c>
      <c r="I14" s="32">
        <v>11914.65</v>
      </c>
      <c r="J14" s="34">
        <f t="shared" si="2"/>
        <v>-1</v>
      </c>
      <c r="K14" s="34">
        <f t="shared" si="3"/>
        <v>-0.65940091105428722</v>
      </c>
      <c r="L14" s="32">
        <v>1472.95</v>
      </c>
      <c r="M14" s="32">
        <v>10568.05</v>
      </c>
      <c r="N14" s="33" t="str">
        <f>"N/A"&amp;CHAR(185)</f>
        <v>N/A¹</v>
      </c>
      <c r="O14" s="33">
        <f t="shared" si="5"/>
        <v>-0.11302052515180894</v>
      </c>
    </row>
    <row r="15" spans="1:15" ht="31" x14ac:dyDescent="0.35">
      <c r="A15" s="5" t="s">
        <v>83</v>
      </c>
      <c r="B15" s="32">
        <v>120835.32</v>
      </c>
      <c r="C15" s="32">
        <v>259511.64</v>
      </c>
      <c r="D15" s="32">
        <v>70247.53</v>
      </c>
      <c r="E15" s="32">
        <v>237702.76</v>
      </c>
      <c r="F15" s="33">
        <f t="shared" si="0"/>
        <v>-0.41865068921901316</v>
      </c>
      <c r="G15" s="33">
        <f t="shared" si="1"/>
        <v>-8.4038157209441564E-2</v>
      </c>
      <c r="H15" s="32">
        <v>72682.740000000005</v>
      </c>
      <c r="I15" s="32">
        <v>113917.59</v>
      </c>
      <c r="J15" s="34">
        <f t="shared" si="2"/>
        <v>3.466612989809046E-2</v>
      </c>
      <c r="K15" s="34">
        <f t="shared" si="3"/>
        <v>-0.52075613257498565</v>
      </c>
      <c r="L15" s="32">
        <v>79451.02</v>
      </c>
      <c r="M15" s="32">
        <v>204733.57</v>
      </c>
      <c r="N15" s="33">
        <f t="shared" si="4"/>
        <v>9.312087023686777E-2</v>
      </c>
      <c r="O15" s="33">
        <f t="shared" si="5"/>
        <v>0.79720770075982128</v>
      </c>
    </row>
    <row r="16" spans="1:15" ht="31" x14ac:dyDescent="0.35">
      <c r="A16" s="5" t="s">
        <v>84</v>
      </c>
      <c r="B16" s="32">
        <v>2747797</v>
      </c>
      <c r="C16" s="32">
        <v>65608783.780000001</v>
      </c>
      <c r="D16" s="32">
        <v>2304798.19</v>
      </c>
      <c r="E16" s="32">
        <v>56191560.600000001</v>
      </c>
      <c r="F16" s="33">
        <f t="shared" si="0"/>
        <v>-0.16121962794194769</v>
      </c>
      <c r="G16" s="33">
        <f t="shared" si="1"/>
        <v>-0.14353601206170688</v>
      </c>
      <c r="H16" s="32">
        <v>1712253.14</v>
      </c>
      <c r="I16" s="32">
        <v>4017953.34</v>
      </c>
      <c r="J16" s="34">
        <f t="shared" si="2"/>
        <v>-0.2570919452171212</v>
      </c>
      <c r="K16" s="34">
        <f t="shared" si="3"/>
        <v>-0.92849543068216556</v>
      </c>
      <c r="L16" s="32">
        <v>2033066.81</v>
      </c>
      <c r="M16" s="32">
        <v>6417595.1900000004</v>
      </c>
      <c r="N16" s="33">
        <f t="shared" si="4"/>
        <v>0.18736345841947188</v>
      </c>
      <c r="O16" s="33">
        <f t="shared" si="5"/>
        <v>0.59722989466074805</v>
      </c>
    </row>
    <row r="17" spans="1:15" ht="31" x14ac:dyDescent="0.35">
      <c r="A17" s="5" t="s">
        <v>85</v>
      </c>
      <c r="B17" s="32">
        <v>2998785.05</v>
      </c>
      <c r="C17" s="32">
        <v>80616510.819999993</v>
      </c>
      <c r="D17" s="32">
        <v>3012576.68</v>
      </c>
      <c r="E17" s="32">
        <v>109212095.58</v>
      </c>
      <c r="F17" s="33">
        <f t="shared" si="0"/>
        <v>4.5990725477307402E-3</v>
      </c>
      <c r="G17" s="33">
        <f t="shared" si="1"/>
        <v>0.35471126781768114</v>
      </c>
      <c r="H17" s="32">
        <v>2765031.43</v>
      </c>
      <c r="I17" s="32">
        <v>6593262.0700000003</v>
      </c>
      <c r="J17" s="34">
        <f t="shared" si="2"/>
        <v>-8.2170605529615928E-2</v>
      </c>
      <c r="K17" s="34">
        <f t="shared" si="3"/>
        <v>-0.9396288292520647</v>
      </c>
      <c r="L17" s="32">
        <v>3250074.54</v>
      </c>
      <c r="M17" s="32">
        <v>10292446.08</v>
      </c>
      <c r="N17" s="33">
        <f t="shared" si="4"/>
        <v>0.17542046890946186</v>
      </c>
      <c r="O17" s="33">
        <f t="shared" si="5"/>
        <v>0.5610552061674684</v>
      </c>
    </row>
    <row r="18" spans="1:15" ht="31" x14ac:dyDescent="0.35">
      <c r="A18" s="5" t="s">
        <v>86</v>
      </c>
      <c r="B18" s="32">
        <v>12433.75</v>
      </c>
      <c r="C18" s="32">
        <v>443415.58</v>
      </c>
      <c r="D18" s="32">
        <v>24.16</v>
      </c>
      <c r="E18" s="32">
        <v>1995.82</v>
      </c>
      <c r="F18" s="33">
        <f t="shared" si="0"/>
        <v>-0.99805690157836535</v>
      </c>
      <c r="G18" s="33">
        <f t="shared" si="1"/>
        <v>-0.99549898539875392</v>
      </c>
      <c r="H18" s="32">
        <v>0</v>
      </c>
      <c r="I18" s="32">
        <v>2451.4</v>
      </c>
      <c r="J18" s="34">
        <f t="shared" si="2"/>
        <v>-1</v>
      </c>
      <c r="K18" s="34">
        <f t="shared" si="3"/>
        <v>0.22826707819342434</v>
      </c>
      <c r="L18" s="32">
        <v>324.04000000000002</v>
      </c>
      <c r="M18" s="32">
        <v>2387.14</v>
      </c>
      <c r="N18" s="33" t="str">
        <f>"N/A"&amp;CHAR(185)</f>
        <v>N/A¹</v>
      </c>
      <c r="O18" s="33">
        <f t="shared" si="5"/>
        <v>-2.6213592233009796E-2</v>
      </c>
    </row>
    <row r="19" spans="1:15" ht="46.5" x14ac:dyDescent="0.35">
      <c r="A19" s="40" t="s">
        <v>128</v>
      </c>
      <c r="B19" s="38">
        <f>SUM(B8:B18)</f>
        <v>103972528.77</v>
      </c>
      <c r="C19" s="38">
        <f>SUM(C8:C18)</f>
        <v>2323956834.9700003</v>
      </c>
      <c r="D19" s="38">
        <f>SUM(D8:D18)</f>
        <v>40681317.029999949</v>
      </c>
      <c r="E19" s="38">
        <f>SUM(E8:E18)</f>
        <v>2688962511.5398426</v>
      </c>
      <c r="F19" s="39">
        <f t="shared" si="0"/>
        <v>-0.60873013755400696</v>
      </c>
      <c r="G19" s="39">
        <f t="shared" si="1"/>
        <v>0.15706215841765159</v>
      </c>
      <c r="H19" s="38">
        <f>SUM(H8:H18)</f>
        <v>27676067.129999999</v>
      </c>
      <c r="I19" s="38">
        <f>SUM(I8:I18)</f>
        <v>66361999.099999994</v>
      </c>
      <c r="J19" s="41">
        <f t="shared" si="2"/>
        <v>-0.31968605860054589</v>
      </c>
      <c r="K19" s="41">
        <f t="shared" si="3"/>
        <v>-0.97532059342024913</v>
      </c>
      <c r="L19" s="38">
        <f>SUM(L8:L18)</f>
        <v>31852855.869999994</v>
      </c>
      <c r="M19" s="38">
        <f>SUM(M8:M18)</f>
        <v>92237800.239999995</v>
      </c>
      <c r="N19" s="39">
        <f t="shared" si="4"/>
        <v>0.15091698977245524</v>
      </c>
      <c r="O19" s="39">
        <f t="shared" si="5"/>
        <v>0.38991895197442905</v>
      </c>
    </row>
    <row r="20" spans="1:15" x14ac:dyDescent="0.35">
      <c r="A20" s="10"/>
      <c r="B20" s="10"/>
      <c r="C20" s="11"/>
      <c r="D20" s="11"/>
      <c r="E20" s="11"/>
      <c r="F20" s="11"/>
      <c r="G20" s="11"/>
      <c r="H20" s="11"/>
      <c r="I20" s="11"/>
      <c r="J20" s="11"/>
      <c r="K20" s="12"/>
      <c r="L20" s="13"/>
      <c r="M20" s="10"/>
      <c r="N20" s="10"/>
      <c r="O20" s="10"/>
    </row>
    <row r="21" spans="1:15" x14ac:dyDescent="0.35">
      <c r="A21" s="10" t="str">
        <f>CHAR(185)&amp;"Cannot divide by zero"</f>
        <v>¹Cannot divide by zero</v>
      </c>
      <c r="B21" s="10"/>
      <c r="C21" s="14"/>
      <c r="D21" s="14"/>
      <c r="E21" s="14"/>
      <c r="F21" s="14"/>
      <c r="G21" s="14"/>
      <c r="H21" s="14"/>
      <c r="I21" s="14"/>
      <c r="J21" s="14"/>
      <c r="K21" s="14"/>
      <c r="L21" s="15"/>
      <c r="M21" s="10"/>
      <c r="N21" s="10"/>
      <c r="O21" s="10"/>
    </row>
    <row r="22" spans="1:15" x14ac:dyDescent="0.35">
      <c r="A22" s="16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5"/>
      <c r="M22" s="10"/>
      <c r="N22" s="10"/>
      <c r="O22" s="10"/>
    </row>
  </sheetData>
  <pageMargins left="0.7" right="0.7" top="0.75" bottom="0.75" header="0.3" footer="0.3"/>
  <pageSetup scale="50" orientation="landscape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O11"/>
  <sheetViews>
    <sheetView workbookViewId="0"/>
  </sheetViews>
  <sheetFormatPr defaultRowHeight="15.5" x14ac:dyDescent="0.35"/>
  <cols>
    <col min="1" max="1" width="13.69140625" customWidth="1"/>
    <col min="2" max="2" width="15" bestFit="1" customWidth="1"/>
    <col min="3" max="3" width="16.4609375" bestFit="1" customWidth="1"/>
    <col min="4" max="4" width="13.84375" bestFit="1" customWidth="1"/>
    <col min="5" max="5" width="16.4609375" bestFit="1" customWidth="1"/>
    <col min="6" max="6" width="9.53515625" customWidth="1"/>
    <col min="7" max="7" width="11.765625" customWidth="1"/>
    <col min="8" max="8" width="13.84375" bestFit="1" customWidth="1"/>
    <col min="9" max="9" width="15.765625" customWidth="1"/>
    <col min="10" max="10" width="9.4609375" customWidth="1"/>
    <col min="11" max="11" width="13.23046875" bestFit="1" customWidth="1"/>
    <col min="12" max="12" width="15.3046875" bestFit="1" customWidth="1"/>
    <col min="13" max="13" width="17.69140625" bestFit="1" customWidth="1"/>
    <col min="14" max="14" width="10.765625" bestFit="1" customWidth="1"/>
    <col min="15" max="15" width="13.23046875" bestFit="1" customWidth="1"/>
  </cols>
  <sheetData>
    <row r="1" spans="1:15" ht="20" x14ac:dyDescent="0.4">
      <c r="A1" s="28" t="s">
        <v>135</v>
      </c>
    </row>
    <row r="2" spans="1:15" x14ac:dyDescent="0.35">
      <c r="A2" s="27" t="s">
        <v>159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35">
      <c r="A3" s="17" t="s">
        <v>116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35">
      <c r="A4" s="2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35">
      <c r="A5" s="2" t="s">
        <v>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35">
      <c r="A6" s="26" t="s">
        <v>136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5" customFormat="1" ht="77.5" x14ac:dyDescent="0.35">
      <c r="A7" s="5" t="s">
        <v>117</v>
      </c>
      <c r="B7" s="5" t="s">
        <v>94</v>
      </c>
      <c r="C7" s="5" t="s">
        <v>129</v>
      </c>
      <c r="D7" s="5" t="s">
        <v>130</v>
      </c>
      <c r="E7" s="5" t="s">
        <v>133</v>
      </c>
      <c r="F7" s="5" t="s">
        <v>132</v>
      </c>
      <c r="G7" s="5" t="s">
        <v>131</v>
      </c>
      <c r="H7" s="5" t="s">
        <v>134</v>
      </c>
      <c r="I7" s="5" t="s">
        <v>137</v>
      </c>
      <c r="J7" s="5" t="s">
        <v>138</v>
      </c>
      <c r="K7" s="5" t="s">
        <v>139</v>
      </c>
      <c r="L7" s="5" t="s">
        <v>140</v>
      </c>
      <c r="M7" s="5" t="s">
        <v>141</v>
      </c>
      <c r="N7" s="5" t="s">
        <v>142</v>
      </c>
      <c r="O7" s="5" t="s">
        <v>143</v>
      </c>
    </row>
    <row r="8" spans="1:15" s="5" customFormat="1" ht="31" x14ac:dyDescent="0.35">
      <c r="A8" s="5" t="s">
        <v>87</v>
      </c>
      <c r="B8" s="32">
        <f>SUM('Summer Funding Comparison'!B8:B11)</f>
        <v>18255173.68</v>
      </c>
      <c r="C8" s="32">
        <f>SUM('Summer Funding Comparison'!C8:C11)</f>
        <v>296725399.02999997</v>
      </c>
      <c r="D8" s="32">
        <f>SUM('Summer Funding Comparison'!D8:D11)</f>
        <v>12509429.079999996</v>
      </c>
      <c r="E8" s="32">
        <f>SUM('Summer Funding Comparison'!E8:E11)</f>
        <v>24432574.770000007</v>
      </c>
      <c r="F8" s="33">
        <f t="shared" ref="F8:F11" si="0">(D8-B8)/B8</f>
        <v>-0.31474609339350879</v>
      </c>
      <c r="G8" s="33">
        <f>(E8-C8)/C8</f>
        <v>-0.91765930773074889</v>
      </c>
      <c r="H8" s="32">
        <f>SUM('Summer Funding Comparison'!H8:H11)</f>
        <v>5941414.1300000008</v>
      </c>
      <c r="I8" s="32">
        <f>SUM('Summer Funding Comparison'!I8:I11)</f>
        <v>12808158.309999999</v>
      </c>
      <c r="J8" s="33">
        <f t="shared" ref="J8:J11" si="1">(H8-D8)/D8</f>
        <v>-0.52504514058926155</v>
      </c>
      <c r="K8" s="33">
        <f t="shared" ref="K8:K11" si="2">(I8-E8)/E8</f>
        <v>-0.47577533556853224</v>
      </c>
      <c r="L8" s="32">
        <f>SUM('Summer Funding Comparison'!L8:L11)</f>
        <v>5596447.25</v>
      </c>
      <c r="M8" s="32">
        <f>SUM('Summer Funding Comparison'!M8:M11)</f>
        <v>10573609</v>
      </c>
      <c r="N8" s="33">
        <f t="shared" ref="N8:N11" si="3">(L8-H8)/H8</f>
        <v>-5.8061409700118104E-2</v>
      </c>
      <c r="O8" s="33">
        <f t="shared" ref="O8:O11" si="4">(M8-I8)/I8</f>
        <v>-0.17446296773638167</v>
      </c>
    </row>
    <row r="9" spans="1:15" s="5" customFormat="1" ht="31" x14ac:dyDescent="0.35">
      <c r="A9" s="5" t="s">
        <v>88</v>
      </c>
      <c r="B9" s="32">
        <f>SUM('Summer Funding Comparison'!B12:B15)</f>
        <v>79958339.289999992</v>
      </c>
      <c r="C9" s="32">
        <f>SUM('Summer Funding Comparison'!C12:C15)</f>
        <v>1880562725.76</v>
      </c>
      <c r="D9" s="32">
        <f>SUM('Summer Funding Comparison'!D12:D15)</f>
        <v>22854488.919999957</v>
      </c>
      <c r="E9" s="32">
        <f>SUM('Summer Funding Comparison'!E12:E15)</f>
        <v>2499124284.7698421</v>
      </c>
      <c r="F9" s="33">
        <f t="shared" si="0"/>
        <v>-0.71417004001159567</v>
      </c>
      <c r="G9" s="33">
        <f>(E9-C9)/C9</f>
        <v>0.32892365170104082</v>
      </c>
      <c r="H9" s="32">
        <f>SUM('Summer Funding Comparison'!H12:H15)</f>
        <v>17257368.429999996</v>
      </c>
      <c r="I9" s="32">
        <f>SUM('Summer Funding Comparison'!I12:I15)</f>
        <v>42940173.980000004</v>
      </c>
      <c r="J9" s="33">
        <f t="shared" si="1"/>
        <v>-0.24490245700055549</v>
      </c>
      <c r="K9" s="33">
        <f t="shared" si="2"/>
        <v>-0.98281791176145739</v>
      </c>
      <c r="L9" s="32">
        <f>SUM('Summer Funding Comparison'!L12:L15)</f>
        <v>20972943.229999997</v>
      </c>
      <c r="M9" s="32">
        <f>SUM('Summer Funding Comparison'!M12:M15)</f>
        <v>64951762.830000006</v>
      </c>
      <c r="N9" s="33">
        <f t="shared" si="3"/>
        <v>0.21530367246149137</v>
      </c>
      <c r="O9" s="33">
        <f t="shared" si="4"/>
        <v>0.51261061169086575</v>
      </c>
    </row>
    <row r="10" spans="1:15" s="5" customFormat="1" ht="31" x14ac:dyDescent="0.35">
      <c r="A10" s="5" t="s">
        <v>89</v>
      </c>
      <c r="B10" s="32">
        <f>SUM('Summer Funding Comparison'!B16:B18)</f>
        <v>5759015.7999999998</v>
      </c>
      <c r="C10" s="32">
        <f>SUM('Summer Funding Comparison'!C16:C18)</f>
        <v>146668710.18000001</v>
      </c>
      <c r="D10" s="32">
        <f>SUM('Summer Funding Comparison'!D16:D18)</f>
        <v>5317399.03</v>
      </c>
      <c r="E10" s="32">
        <f>SUM('Summer Funding Comparison'!E16:E18)</f>
        <v>165405652</v>
      </c>
      <c r="F10" s="33">
        <f t="shared" si="0"/>
        <v>-7.6682680745553705E-2</v>
      </c>
      <c r="G10" s="33">
        <f t="shared" ref="G10:G11" si="5">(E10-C10)/C10</f>
        <v>0.12775009609755875</v>
      </c>
      <c r="H10" s="32">
        <f>SUM('Summer Funding Comparison'!H16:H18)</f>
        <v>4477284.57</v>
      </c>
      <c r="I10" s="32">
        <f>SUM('Summer Funding Comparison'!I16:I18)</f>
        <v>10613666.810000001</v>
      </c>
      <c r="J10" s="33">
        <f t="shared" si="1"/>
        <v>-0.15799349555303166</v>
      </c>
      <c r="K10" s="33">
        <f t="shared" si="2"/>
        <v>-0.93583250220494274</v>
      </c>
      <c r="L10" s="32">
        <f>SUM('Summer Funding Comparison'!L16:L18)</f>
        <v>5283465.3899999997</v>
      </c>
      <c r="M10" s="32">
        <f>SUM('Summer Funding Comparison'!M16:M18)</f>
        <v>16712428.41</v>
      </c>
      <c r="N10" s="33">
        <f t="shared" si="3"/>
        <v>0.18006021448844367</v>
      </c>
      <c r="O10" s="33">
        <f t="shared" si="4"/>
        <v>0.57461400561904385</v>
      </c>
    </row>
    <row r="11" spans="1:15" s="18" customFormat="1" ht="77.5" x14ac:dyDescent="0.35">
      <c r="A11" s="40" t="s">
        <v>128</v>
      </c>
      <c r="B11" s="38">
        <f>SUM(B8:B10)</f>
        <v>103972528.77</v>
      </c>
      <c r="C11" s="38">
        <f t="shared" ref="C11:E11" si="6">SUM(C8:C10)</f>
        <v>2323956834.9699998</v>
      </c>
      <c r="D11" s="38">
        <f t="shared" si="6"/>
        <v>40681317.029999956</v>
      </c>
      <c r="E11" s="38">
        <f t="shared" si="6"/>
        <v>2688962511.5398421</v>
      </c>
      <c r="F11" s="39">
        <f t="shared" si="0"/>
        <v>-0.60873013755400696</v>
      </c>
      <c r="G11" s="39">
        <f t="shared" si="5"/>
        <v>0.15706215841765162</v>
      </c>
      <c r="H11" s="38">
        <f t="shared" ref="H11" si="7">SUM(H8:H10)</f>
        <v>27676067.129999995</v>
      </c>
      <c r="I11" s="38">
        <f t="shared" ref="I11" si="8">SUM(I8:I10)</f>
        <v>66361999.100000009</v>
      </c>
      <c r="J11" s="39">
        <f t="shared" si="1"/>
        <v>-0.31968605860054611</v>
      </c>
      <c r="K11" s="39">
        <f t="shared" si="2"/>
        <v>-0.97532059342024913</v>
      </c>
      <c r="L11" s="38">
        <f>SUM(L8:L10)</f>
        <v>31852855.869999997</v>
      </c>
      <c r="M11" s="38">
        <f>SUM(M8:M10)</f>
        <v>92237800.24000001</v>
      </c>
      <c r="N11" s="39">
        <f t="shared" si="3"/>
        <v>0.15091698977245555</v>
      </c>
      <c r="O11" s="39">
        <f t="shared" si="4"/>
        <v>0.38991895197442894</v>
      </c>
    </row>
  </sheetData>
  <pageMargins left="0.7" right="0.7" top="0.75" bottom="0.75" header="0.3" footer="0.3"/>
  <pageSetup scale="50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L65"/>
  <sheetViews>
    <sheetView workbookViewId="0"/>
  </sheetViews>
  <sheetFormatPr defaultColWidth="30.84375" defaultRowHeight="15.5" x14ac:dyDescent="0.35"/>
  <cols>
    <col min="1" max="1" width="15.23046875" customWidth="1"/>
    <col min="2" max="2" width="12.53515625" customWidth="1"/>
    <col min="3" max="3" width="8" customWidth="1"/>
    <col min="4" max="4" width="11" customWidth="1"/>
    <col min="5" max="5" width="19.84375" customWidth="1"/>
    <col min="6" max="6" width="11.3046875" customWidth="1"/>
    <col min="7" max="7" width="19.4609375" customWidth="1"/>
    <col min="8" max="8" width="10" customWidth="1"/>
    <col min="9" max="9" width="19.4609375" customWidth="1"/>
    <col min="10" max="10" width="10.84375" customWidth="1"/>
    <col min="11" max="11" width="18.84375" customWidth="1"/>
    <col min="12" max="12" width="16.69140625" customWidth="1"/>
  </cols>
  <sheetData>
    <row r="1" spans="1:12" ht="20" x14ac:dyDescent="0.4">
      <c r="A1" s="28" t="s">
        <v>135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35">
      <c r="A2" s="27" t="s">
        <v>145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35">
      <c r="A3" t="s">
        <v>0</v>
      </c>
    </row>
    <row r="4" spans="1:12" x14ac:dyDescent="0.35">
      <c r="A4" t="s">
        <v>1</v>
      </c>
    </row>
    <row r="5" spans="1:12" x14ac:dyDescent="0.35">
      <c r="A5" s="26" t="s">
        <v>136</v>
      </c>
    </row>
    <row r="6" spans="1:12" s="5" customFormat="1" ht="43.5" customHeight="1" x14ac:dyDescent="0.35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5" t="s">
        <v>11</v>
      </c>
      <c r="K6" s="5" t="s">
        <v>12</v>
      </c>
      <c r="L6" s="5" t="s">
        <v>73</v>
      </c>
    </row>
    <row r="7" spans="1:12" x14ac:dyDescent="0.35">
      <c r="A7" t="s">
        <v>14</v>
      </c>
      <c r="B7" s="30">
        <v>14</v>
      </c>
      <c r="C7" s="30">
        <v>123</v>
      </c>
      <c r="D7" s="30">
        <v>49324</v>
      </c>
      <c r="E7" s="30">
        <v>2925.3382999999999</v>
      </c>
      <c r="F7" s="30">
        <v>72974</v>
      </c>
      <c r="G7" s="30">
        <v>4093.4521</v>
      </c>
      <c r="H7" s="30">
        <v>0</v>
      </c>
      <c r="I7" s="30">
        <v>0</v>
      </c>
      <c r="J7" s="30">
        <v>0</v>
      </c>
      <c r="K7" s="30">
        <v>0</v>
      </c>
      <c r="L7" s="30">
        <f>Table3[[#This Row],[Breakfast Served]]+Table3[[#This Row],[Lunch Served]]+Table3[[#This Row],[Supper Served]]+Table3[[#This Row],[Snack Served]]</f>
        <v>122298</v>
      </c>
    </row>
    <row r="8" spans="1:12" x14ac:dyDescent="0.35">
      <c r="A8" t="s">
        <v>15</v>
      </c>
      <c r="B8" s="30">
        <v>1</v>
      </c>
      <c r="C8" s="30">
        <v>1</v>
      </c>
      <c r="D8" s="30">
        <v>218</v>
      </c>
      <c r="E8" s="30">
        <v>10.381</v>
      </c>
      <c r="F8" s="30">
        <v>260</v>
      </c>
      <c r="G8" s="30">
        <v>12.381</v>
      </c>
      <c r="H8" s="30">
        <v>0</v>
      </c>
      <c r="I8" s="30">
        <v>0</v>
      </c>
      <c r="J8" s="30">
        <v>0</v>
      </c>
      <c r="K8" s="30">
        <v>0</v>
      </c>
      <c r="L8" s="30">
        <f>Table3[[#This Row],[Breakfast Served]]+Table3[[#This Row],[Lunch Served]]+Table3[[#This Row],[Supper Served]]+Table3[[#This Row],[Snack Served]]</f>
        <v>478</v>
      </c>
    </row>
    <row r="9" spans="1:12" x14ac:dyDescent="0.35">
      <c r="A9" t="s">
        <v>16</v>
      </c>
      <c r="B9" s="30">
        <v>1</v>
      </c>
      <c r="C9" s="30">
        <v>17</v>
      </c>
      <c r="D9" s="30">
        <v>9738</v>
      </c>
      <c r="E9" s="30">
        <v>442.63639999999998</v>
      </c>
      <c r="F9" s="30">
        <v>9518</v>
      </c>
      <c r="G9" s="30">
        <v>432.63639999999998</v>
      </c>
      <c r="H9" s="30">
        <v>0</v>
      </c>
      <c r="I9" s="30">
        <v>0</v>
      </c>
      <c r="J9" s="30">
        <v>0</v>
      </c>
      <c r="K9" s="30">
        <v>0</v>
      </c>
      <c r="L9" s="30">
        <f>Table3[[#This Row],[Breakfast Served]]+Table3[[#This Row],[Lunch Served]]+Table3[[#This Row],[Supper Served]]+Table3[[#This Row],[Snack Served]]</f>
        <v>19256</v>
      </c>
    </row>
    <row r="10" spans="1:12" x14ac:dyDescent="0.35">
      <c r="A10" t="s">
        <v>17</v>
      </c>
      <c r="B10" s="30">
        <v>6</v>
      </c>
      <c r="C10" s="30">
        <v>19</v>
      </c>
      <c r="D10" s="30">
        <v>4436</v>
      </c>
      <c r="E10" s="30">
        <v>277.26150000000001</v>
      </c>
      <c r="F10" s="30">
        <v>11428</v>
      </c>
      <c r="G10" s="30">
        <v>636.92899999999997</v>
      </c>
      <c r="H10" s="30">
        <v>0</v>
      </c>
      <c r="I10" s="30">
        <v>0</v>
      </c>
      <c r="J10" s="30">
        <v>0</v>
      </c>
      <c r="K10" s="30">
        <v>0</v>
      </c>
      <c r="L10" s="30">
        <f>Table3[[#This Row],[Breakfast Served]]+Table3[[#This Row],[Lunch Served]]+Table3[[#This Row],[Supper Served]]+Table3[[#This Row],[Snack Served]]</f>
        <v>15864</v>
      </c>
    </row>
    <row r="11" spans="1:12" x14ac:dyDescent="0.35">
      <c r="A11" t="s">
        <v>18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f>Table3[[#This Row],[Breakfast Served]]+Table3[[#This Row],[Lunch Served]]+Table3[[#This Row],[Supper Served]]+Table3[[#This Row],[Snack Served]]</f>
        <v>0</v>
      </c>
    </row>
    <row r="12" spans="1:12" x14ac:dyDescent="0.35">
      <c r="A12" t="s">
        <v>19</v>
      </c>
      <c r="B12" s="30">
        <v>3</v>
      </c>
      <c r="C12" s="30">
        <v>4</v>
      </c>
      <c r="D12" s="30">
        <v>9591</v>
      </c>
      <c r="E12" s="30">
        <v>582.84720000000004</v>
      </c>
      <c r="F12" s="30">
        <v>12084</v>
      </c>
      <c r="G12" s="30">
        <v>794.86810000000003</v>
      </c>
      <c r="H12" s="30">
        <v>0</v>
      </c>
      <c r="I12" s="30">
        <v>0</v>
      </c>
      <c r="J12" s="30">
        <v>0</v>
      </c>
      <c r="K12" s="30">
        <v>0</v>
      </c>
      <c r="L12" s="30">
        <f>Table3[[#This Row],[Breakfast Served]]+Table3[[#This Row],[Lunch Served]]+Table3[[#This Row],[Supper Served]]+Table3[[#This Row],[Snack Served]]</f>
        <v>21675</v>
      </c>
    </row>
    <row r="13" spans="1:12" x14ac:dyDescent="0.35">
      <c r="A13" t="s">
        <v>20</v>
      </c>
      <c r="B13" s="30">
        <v>6</v>
      </c>
      <c r="C13" s="30">
        <v>105</v>
      </c>
      <c r="D13" s="30">
        <v>25637</v>
      </c>
      <c r="E13" s="30">
        <v>1280.0614</v>
      </c>
      <c r="F13" s="30">
        <v>60868</v>
      </c>
      <c r="G13" s="30">
        <v>2905.2208999999998</v>
      </c>
      <c r="H13" s="30">
        <v>0</v>
      </c>
      <c r="I13" s="30">
        <v>0</v>
      </c>
      <c r="J13" s="30">
        <v>7493</v>
      </c>
      <c r="K13" s="30">
        <v>340.59089999999998</v>
      </c>
      <c r="L13" s="30">
        <f>Table3[[#This Row],[Breakfast Served]]+Table3[[#This Row],[Lunch Served]]+Table3[[#This Row],[Supper Served]]+Table3[[#This Row],[Snack Served]]</f>
        <v>93998</v>
      </c>
    </row>
    <row r="14" spans="1:12" x14ac:dyDescent="0.35">
      <c r="A14" t="s">
        <v>21</v>
      </c>
      <c r="B14" s="30">
        <v>1</v>
      </c>
      <c r="C14" s="30">
        <v>16</v>
      </c>
      <c r="D14" s="30">
        <v>15251</v>
      </c>
      <c r="E14" s="30">
        <v>693.22730000000001</v>
      </c>
      <c r="F14" s="30">
        <v>16658</v>
      </c>
      <c r="G14" s="30">
        <v>757.18179999999995</v>
      </c>
      <c r="H14" s="30">
        <v>0</v>
      </c>
      <c r="I14" s="30">
        <v>0</v>
      </c>
      <c r="J14" s="30">
        <v>0</v>
      </c>
      <c r="K14" s="30">
        <v>0</v>
      </c>
      <c r="L14" s="30">
        <f>Table3[[#This Row],[Breakfast Served]]+Table3[[#This Row],[Lunch Served]]+Table3[[#This Row],[Supper Served]]+Table3[[#This Row],[Snack Served]]</f>
        <v>31909</v>
      </c>
    </row>
    <row r="15" spans="1:12" x14ac:dyDescent="0.35">
      <c r="A15" t="s">
        <v>22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f>Table3[[#This Row],[Breakfast Served]]+Table3[[#This Row],[Lunch Served]]+Table3[[#This Row],[Supper Served]]+Table3[[#This Row],[Snack Served]]</f>
        <v>0</v>
      </c>
    </row>
    <row r="16" spans="1:12" x14ac:dyDescent="0.35">
      <c r="A16" t="s">
        <v>23</v>
      </c>
      <c r="B16" s="30">
        <v>19</v>
      </c>
      <c r="C16" s="30">
        <v>179</v>
      </c>
      <c r="D16" s="30">
        <v>74417</v>
      </c>
      <c r="E16" s="30">
        <v>4617.2130999999999</v>
      </c>
      <c r="F16" s="30">
        <v>109875</v>
      </c>
      <c r="G16" s="30">
        <v>6969.6934000000001</v>
      </c>
      <c r="H16" s="30">
        <v>0</v>
      </c>
      <c r="I16" s="30">
        <v>0</v>
      </c>
      <c r="J16" s="30">
        <v>2070</v>
      </c>
      <c r="K16" s="30">
        <v>147.8571</v>
      </c>
      <c r="L16" s="30">
        <f>Table3[[#This Row],[Breakfast Served]]+Table3[[#This Row],[Lunch Served]]+Table3[[#This Row],[Supper Served]]+Table3[[#This Row],[Snack Served]]</f>
        <v>186362</v>
      </c>
    </row>
    <row r="17" spans="1:12" x14ac:dyDescent="0.35">
      <c r="A17" t="s">
        <v>24</v>
      </c>
      <c r="B17" s="30">
        <v>3</v>
      </c>
      <c r="C17" s="30">
        <v>8</v>
      </c>
      <c r="D17" s="30">
        <v>11716</v>
      </c>
      <c r="E17" s="30">
        <v>613.34870000000001</v>
      </c>
      <c r="F17" s="30">
        <v>12682</v>
      </c>
      <c r="G17" s="30">
        <v>692.91250000000002</v>
      </c>
      <c r="H17" s="30">
        <v>0</v>
      </c>
      <c r="I17" s="30">
        <v>0</v>
      </c>
      <c r="J17" s="30">
        <v>0</v>
      </c>
      <c r="K17" s="30">
        <v>0</v>
      </c>
      <c r="L17" s="30">
        <f>Table3[[#This Row],[Breakfast Served]]+Table3[[#This Row],[Lunch Served]]+Table3[[#This Row],[Supper Served]]+Table3[[#This Row],[Snack Served]]</f>
        <v>24398</v>
      </c>
    </row>
    <row r="18" spans="1:12" x14ac:dyDescent="0.35">
      <c r="A18" t="s">
        <v>25</v>
      </c>
      <c r="B18" s="30">
        <v>9</v>
      </c>
      <c r="C18" s="30">
        <v>17</v>
      </c>
      <c r="D18" s="30">
        <v>8847</v>
      </c>
      <c r="E18" s="30">
        <v>445.1857</v>
      </c>
      <c r="F18" s="30">
        <v>15730</v>
      </c>
      <c r="G18" s="30">
        <v>797.15020000000004</v>
      </c>
      <c r="H18" s="30">
        <v>0</v>
      </c>
      <c r="I18" s="30">
        <v>0</v>
      </c>
      <c r="J18" s="30">
        <v>0</v>
      </c>
      <c r="K18" s="30">
        <v>0</v>
      </c>
      <c r="L18" s="30">
        <f>Table3[[#This Row],[Breakfast Served]]+Table3[[#This Row],[Lunch Served]]+Table3[[#This Row],[Supper Served]]+Table3[[#This Row],[Snack Served]]</f>
        <v>24577</v>
      </c>
    </row>
    <row r="19" spans="1:12" x14ac:dyDescent="0.35">
      <c r="A19" t="s">
        <v>26</v>
      </c>
      <c r="B19" s="30">
        <v>10</v>
      </c>
      <c r="C19" s="30">
        <v>30</v>
      </c>
      <c r="D19" s="30">
        <v>18980</v>
      </c>
      <c r="E19" s="30">
        <v>1446.5410999999999</v>
      </c>
      <c r="F19" s="30">
        <v>27728</v>
      </c>
      <c r="G19" s="30">
        <v>2006.0563999999999</v>
      </c>
      <c r="H19" s="30">
        <v>0</v>
      </c>
      <c r="I19" s="30">
        <v>0</v>
      </c>
      <c r="J19" s="30">
        <v>3478</v>
      </c>
      <c r="K19" s="30">
        <v>183.05269999999999</v>
      </c>
      <c r="L19" s="30">
        <f>Table3[[#This Row],[Breakfast Served]]+Table3[[#This Row],[Lunch Served]]+Table3[[#This Row],[Supper Served]]+Table3[[#This Row],[Snack Served]]</f>
        <v>50186</v>
      </c>
    </row>
    <row r="20" spans="1:12" x14ac:dyDescent="0.35">
      <c r="A20" t="s">
        <v>27</v>
      </c>
      <c r="B20" s="30">
        <v>2</v>
      </c>
      <c r="C20" s="30">
        <v>3</v>
      </c>
      <c r="D20" s="30">
        <v>2395</v>
      </c>
      <c r="E20" s="30">
        <v>105.261</v>
      </c>
      <c r="F20" s="30">
        <v>3275</v>
      </c>
      <c r="G20" s="30">
        <v>145.261</v>
      </c>
      <c r="H20" s="30">
        <v>0</v>
      </c>
      <c r="I20" s="30">
        <v>0</v>
      </c>
      <c r="J20" s="30">
        <v>0</v>
      </c>
      <c r="K20" s="30">
        <v>0</v>
      </c>
      <c r="L20" s="30">
        <f>Table3[[#This Row],[Breakfast Served]]+Table3[[#This Row],[Lunch Served]]+Table3[[#This Row],[Supper Served]]+Table3[[#This Row],[Snack Served]]</f>
        <v>5670</v>
      </c>
    </row>
    <row r="21" spans="1:12" x14ac:dyDescent="0.35">
      <c r="A21" t="s">
        <v>28</v>
      </c>
      <c r="B21" s="30">
        <v>23</v>
      </c>
      <c r="C21" s="30">
        <v>120</v>
      </c>
      <c r="D21" s="30">
        <v>117835</v>
      </c>
      <c r="E21" s="30">
        <v>9594.5990000000002</v>
      </c>
      <c r="F21" s="30">
        <v>123132</v>
      </c>
      <c r="G21" s="30">
        <v>7571.4566000000004</v>
      </c>
      <c r="H21" s="30">
        <v>0</v>
      </c>
      <c r="I21" s="30">
        <v>0</v>
      </c>
      <c r="J21" s="30">
        <v>435</v>
      </c>
      <c r="K21" s="30">
        <v>29</v>
      </c>
      <c r="L21" s="30">
        <f>Table3[[#This Row],[Breakfast Served]]+Table3[[#This Row],[Lunch Served]]+Table3[[#This Row],[Supper Served]]+Table3[[#This Row],[Snack Served]]</f>
        <v>241402</v>
      </c>
    </row>
    <row r="22" spans="1:12" x14ac:dyDescent="0.35">
      <c r="A22" t="s">
        <v>29</v>
      </c>
      <c r="B22" s="30">
        <v>3</v>
      </c>
      <c r="C22" s="30">
        <v>8</v>
      </c>
      <c r="D22" s="30">
        <v>1905</v>
      </c>
      <c r="E22" s="30">
        <v>163.4571</v>
      </c>
      <c r="F22" s="30">
        <v>3994</v>
      </c>
      <c r="G22" s="30">
        <v>241.1053</v>
      </c>
      <c r="H22" s="30">
        <v>0</v>
      </c>
      <c r="I22" s="30">
        <v>0</v>
      </c>
      <c r="J22" s="30">
        <v>0</v>
      </c>
      <c r="K22" s="30">
        <v>0</v>
      </c>
      <c r="L22" s="30">
        <f>Table3[[#This Row],[Breakfast Served]]+Table3[[#This Row],[Lunch Served]]+Table3[[#This Row],[Supper Served]]+Table3[[#This Row],[Snack Served]]</f>
        <v>5899</v>
      </c>
    </row>
    <row r="23" spans="1:12" x14ac:dyDescent="0.35">
      <c r="A23" t="s">
        <v>30</v>
      </c>
      <c r="B23" s="30">
        <v>4</v>
      </c>
      <c r="C23" s="30">
        <v>8</v>
      </c>
      <c r="D23" s="30">
        <v>6434</v>
      </c>
      <c r="E23" s="30">
        <v>382.28899999999999</v>
      </c>
      <c r="F23" s="30">
        <v>8809</v>
      </c>
      <c r="G23" s="30">
        <v>526.72220000000004</v>
      </c>
      <c r="H23" s="30">
        <v>0</v>
      </c>
      <c r="I23" s="30">
        <v>0</v>
      </c>
      <c r="J23" s="30">
        <v>0</v>
      </c>
      <c r="K23" s="30">
        <v>0</v>
      </c>
      <c r="L23" s="30">
        <f>Table3[[#This Row],[Breakfast Served]]+Table3[[#This Row],[Lunch Served]]+Table3[[#This Row],[Supper Served]]+Table3[[#This Row],[Snack Served]]</f>
        <v>15243</v>
      </c>
    </row>
    <row r="24" spans="1:12" x14ac:dyDescent="0.35">
      <c r="A24" t="s">
        <v>31</v>
      </c>
      <c r="B24" s="30">
        <v>2</v>
      </c>
      <c r="C24" s="30">
        <v>3</v>
      </c>
      <c r="D24" s="30">
        <v>1354</v>
      </c>
      <c r="E24" s="30">
        <v>104.15389999999999</v>
      </c>
      <c r="F24" s="30">
        <v>1720</v>
      </c>
      <c r="G24" s="30">
        <v>132.30770000000001</v>
      </c>
      <c r="H24" s="30">
        <v>0</v>
      </c>
      <c r="I24" s="30">
        <v>0</v>
      </c>
      <c r="J24" s="30">
        <v>0</v>
      </c>
      <c r="K24" s="30">
        <v>0</v>
      </c>
      <c r="L24" s="30">
        <f>Table3[[#This Row],[Breakfast Served]]+Table3[[#This Row],[Lunch Served]]+Table3[[#This Row],[Supper Served]]+Table3[[#This Row],[Snack Served]]</f>
        <v>3074</v>
      </c>
    </row>
    <row r="25" spans="1:12" x14ac:dyDescent="0.35">
      <c r="A25" t="s">
        <v>32</v>
      </c>
      <c r="B25" s="30">
        <v>66</v>
      </c>
      <c r="C25" s="30">
        <v>1032</v>
      </c>
      <c r="D25" s="30">
        <v>692028</v>
      </c>
      <c r="E25" s="30">
        <v>33510.394899999999</v>
      </c>
      <c r="F25" s="30">
        <v>1084439</v>
      </c>
      <c r="G25" s="30">
        <v>51474.932200000003</v>
      </c>
      <c r="H25" s="30">
        <v>0</v>
      </c>
      <c r="I25" s="30">
        <v>0</v>
      </c>
      <c r="J25" s="30">
        <v>7419</v>
      </c>
      <c r="K25" s="30">
        <v>449.3295</v>
      </c>
      <c r="L25" s="30">
        <f>Table3[[#This Row],[Breakfast Served]]+Table3[[#This Row],[Lunch Served]]+Table3[[#This Row],[Supper Served]]+Table3[[#This Row],[Snack Served]]</f>
        <v>1783886</v>
      </c>
    </row>
    <row r="26" spans="1:12" x14ac:dyDescent="0.35">
      <c r="A26" t="s">
        <v>33</v>
      </c>
      <c r="B26" s="30">
        <v>5</v>
      </c>
      <c r="C26" s="30">
        <v>32</v>
      </c>
      <c r="D26" s="30">
        <v>19959</v>
      </c>
      <c r="E26" s="30">
        <v>1873.7236</v>
      </c>
      <c r="F26" s="30">
        <v>23013</v>
      </c>
      <c r="G26" s="30">
        <v>1125.7809999999999</v>
      </c>
      <c r="H26" s="30">
        <v>0</v>
      </c>
      <c r="I26" s="30">
        <v>0</v>
      </c>
      <c r="J26" s="30">
        <v>0</v>
      </c>
      <c r="K26" s="30">
        <v>0</v>
      </c>
      <c r="L26" s="30">
        <f>Table3[[#This Row],[Breakfast Served]]+Table3[[#This Row],[Lunch Served]]+Table3[[#This Row],[Supper Served]]+Table3[[#This Row],[Snack Served]]</f>
        <v>42972</v>
      </c>
    </row>
    <row r="27" spans="1:12" x14ac:dyDescent="0.35">
      <c r="A27" t="s">
        <v>34</v>
      </c>
      <c r="B27" s="30">
        <v>3</v>
      </c>
      <c r="C27" s="30">
        <v>10</v>
      </c>
      <c r="D27" s="30">
        <v>17129</v>
      </c>
      <c r="E27" s="30">
        <v>848.74249999999995</v>
      </c>
      <c r="F27" s="30">
        <v>23196</v>
      </c>
      <c r="G27" s="30">
        <v>1158.5707</v>
      </c>
      <c r="H27" s="30">
        <v>0</v>
      </c>
      <c r="I27" s="30">
        <v>0</v>
      </c>
      <c r="J27" s="30">
        <v>0</v>
      </c>
      <c r="K27" s="30">
        <v>0</v>
      </c>
      <c r="L27" s="30">
        <f>Table3[[#This Row],[Breakfast Served]]+Table3[[#This Row],[Lunch Served]]+Table3[[#This Row],[Supper Served]]+Table3[[#This Row],[Snack Served]]</f>
        <v>40325</v>
      </c>
    </row>
    <row r="28" spans="1:12" x14ac:dyDescent="0.35">
      <c r="A28" t="s">
        <v>35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f>Table3[[#This Row],[Breakfast Served]]+Table3[[#This Row],[Lunch Served]]+Table3[[#This Row],[Supper Served]]+Table3[[#This Row],[Snack Served]]</f>
        <v>0</v>
      </c>
    </row>
    <row r="29" spans="1:12" x14ac:dyDescent="0.35">
      <c r="A29" t="s">
        <v>36</v>
      </c>
      <c r="B29" s="30">
        <v>7</v>
      </c>
      <c r="C29" s="30">
        <v>14</v>
      </c>
      <c r="D29" s="30">
        <v>11752</v>
      </c>
      <c r="E29" s="30">
        <v>660.70910000000003</v>
      </c>
      <c r="F29" s="30">
        <v>16404</v>
      </c>
      <c r="G29" s="30">
        <v>878.53089999999997</v>
      </c>
      <c r="H29" s="30">
        <v>0</v>
      </c>
      <c r="I29" s="30">
        <v>0</v>
      </c>
      <c r="J29" s="30">
        <v>0</v>
      </c>
      <c r="K29" s="30">
        <v>0</v>
      </c>
      <c r="L29" s="30">
        <f>Table3[[#This Row],[Breakfast Served]]+Table3[[#This Row],[Lunch Served]]+Table3[[#This Row],[Supper Served]]+Table3[[#This Row],[Snack Served]]</f>
        <v>28156</v>
      </c>
    </row>
    <row r="30" spans="1:12" x14ac:dyDescent="0.35">
      <c r="A30" t="s">
        <v>37</v>
      </c>
      <c r="B30" s="30">
        <v>8</v>
      </c>
      <c r="C30" s="30">
        <v>31</v>
      </c>
      <c r="D30" s="30">
        <v>15678</v>
      </c>
      <c r="E30" s="30">
        <v>974.05079999999998</v>
      </c>
      <c r="F30" s="30">
        <v>34208</v>
      </c>
      <c r="G30" s="30">
        <v>1992.3529000000001</v>
      </c>
      <c r="H30" s="30">
        <v>0</v>
      </c>
      <c r="I30" s="30">
        <v>0</v>
      </c>
      <c r="J30" s="30">
        <v>0</v>
      </c>
      <c r="K30" s="30">
        <v>0</v>
      </c>
      <c r="L30" s="30">
        <f>Table3[[#This Row],[Breakfast Served]]+Table3[[#This Row],[Lunch Served]]+Table3[[#This Row],[Supper Served]]+Table3[[#This Row],[Snack Served]]</f>
        <v>49886</v>
      </c>
    </row>
    <row r="31" spans="1:12" x14ac:dyDescent="0.35">
      <c r="A31" t="s">
        <v>38</v>
      </c>
      <c r="B31" s="30">
        <v>2</v>
      </c>
      <c r="C31" s="30">
        <v>2</v>
      </c>
      <c r="D31" s="30">
        <v>1333</v>
      </c>
      <c r="E31" s="30">
        <v>69.817899999999995</v>
      </c>
      <c r="F31" s="30">
        <v>2520</v>
      </c>
      <c r="G31" s="30">
        <v>130.9692</v>
      </c>
      <c r="H31" s="30">
        <v>0</v>
      </c>
      <c r="I31" s="30">
        <v>0</v>
      </c>
      <c r="J31" s="30">
        <v>0</v>
      </c>
      <c r="K31" s="30">
        <v>0</v>
      </c>
      <c r="L31" s="30">
        <f>Table3[[#This Row],[Breakfast Served]]+Table3[[#This Row],[Lunch Served]]+Table3[[#This Row],[Supper Served]]+Table3[[#This Row],[Snack Served]]</f>
        <v>3853</v>
      </c>
    </row>
    <row r="32" spans="1:12" x14ac:dyDescent="0.35">
      <c r="A32" t="s">
        <v>39</v>
      </c>
      <c r="B32" s="30">
        <v>1</v>
      </c>
      <c r="C32" s="30">
        <v>1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f>Table3[[#This Row],[Breakfast Served]]+Table3[[#This Row],[Lunch Served]]+Table3[[#This Row],[Supper Served]]+Table3[[#This Row],[Snack Served]]</f>
        <v>0</v>
      </c>
    </row>
    <row r="33" spans="1:12" x14ac:dyDescent="0.35">
      <c r="A33" t="s">
        <v>40</v>
      </c>
      <c r="B33" s="30">
        <v>10</v>
      </c>
      <c r="C33" s="30">
        <v>47</v>
      </c>
      <c r="D33" s="30">
        <v>29739</v>
      </c>
      <c r="E33" s="30">
        <v>3157.6849000000002</v>
      </c>
      <c r="F33" s="30">
        <v>50872</v>
      </c>
      <c r="G33" s="30">
        <v>3943.5648000000001</v>
      </c>
      <c r="H33" s="30">
        <v>0</v>
      </c>
      <c r="I33" s="30">
        <v>0</v>
      </c>
      <c r="J33" s="30">
        <v>3669</v>
      </c>
      <c r="K33" s="30">
        <v>247.66810000000001</v>
      </c>
      <c r="L33" s="30">
        <f>Table3[[#This Row],[Breakfast Served]]+Table3[[#This Row],[Lunch Served]]+Table3[[#This Row],[Supper Served]]+Table3[[#This Row],[Snack Served]]</f>
        <v>84280</v>
      </c>
    </row>
    <row r="34" spans="1:12" x14ac:dyDescent="0.35">
      <c r="A34" t="s">
        <v>41</v>
      </c>
      <c r="B34" s="30">
        <v>2</v>
      </c>
      <c r="C34" s="30">
        <v>16</v>
      </c>
      <c r="D34" s="30">
        <v>10631</v>
      </c>
      <c r="E34" s="30">
        <v>583.62459999999999</v>
      </c>
      <c r="F34" s="30">
        <v>14457</v>
      </c>
      <c r="G34" s="30">
        <v>796.93679999999995</v>
      </c>
      <c r="H34" s="30">
        <v>0</v>
      </c>
      <c r="I34" s="30">
        <v>0</v>
      </c>
      <c r="J34" s="30">
        <v>0</v>
      </c>
      <c r="K34" s="30">
        <v>0</v>
      </c>
      <c r="L34" s="30">
        <f>Table3[[#This Row],[Breakfast Served]]+Table3[[#This Row],[Lunch Served]]+Table3[[#This Row],[Supper Served]]+Table3[[#This Row],[Snack Served]]</f>
        <v>25088</v>
      </c>
    </row>
    <row r="35" spans="1:12" x14ac:dyDescent="0.35">
      <c r="A35" t="s">
        <v>42</v>
      </c>
      <c r="B35" s="30">
        <v>3</v>
      </c>
      <c r="C35" s="30">
        <v>5</v>
      </c>
      <c r="D35" s="30">
        <v>1525</v>
      </c>
      <c r="E35" s="30">
        <v>72.619</v>
      </c>
      <c r="F35" s="30">
        <v>4095</v>
      </c>
      <c r="G35" s="30">
        <v>190.702</v>
      </c>
      <c r="H35" s="30">
        <v>0</v>
      </c>
      <c r="I35" s="30">
        <v>0</v>
      </c>
      <c r="J35" s="30">
        <v>646</v>
      </c>
      <c r="K35" s="30">
        <v>29.363600000000002</v>
      </c>
      <c r="L35" s="30">
        <f>Table3[[#This Row],[Breakfast Served]]+Table3[[#This Row],[Lunch Served]]+Table3[[#This Row],[Supper Served]]+Table3[[#This Row],[Snack Served]]</f>
        <v>6266</v>
      </c>
    </row>
    <row r="36" spans="1:12" x14ac:dyDescent="0.35">
      <c r="A36" t="s">
        <v>43</v>
      </c>
      <c r="B36" s="30">
        <v>16</v>
      </c>
      <c r="C36" s="30">
        <v>153</v>
      </c>
      <c r="D36" s="30">
        <v>85056</v>
      </c>
      <c r="E36" s="30">
        <v>4953.3119999999999</v>
      </c>
      <c r="F36" s="30">
        <v>159868</v>
      </c>
      <c r="G36" s="30">
        <v>8244.3971000000001</v>
      </c>
      <c r="H36" s="30">
        <v>0</v>
      </c>
      <c r="I36" s="30">
        <v>0</v>
      </c>
      <c r="J36" s="30">
        <v>0</v>
      </c>
      <c r="K36" s="30">
        <v>0</v>
      </c>
      <c r="L36" s="30">
        <f>Table3[[#This Row],[Breakfast Served]]+Table3[[#This Row],[Lunch Served]]+Table3[[#This Row],[Supper Served]]+Table3[[#This Row],[Snack Served]]</f>
        <v>244924</v>
      </c>
    </row>
    <row r="37" spans="1:12" x14ac:dyDescent="0.35">
      <c r="A37" t="s">
        <v>44</v>
      </c>
      <c r="B37" s="30">
        <v>2</v>
      </c>
      <c r="C37" s="30">
        <v>14</v>
      </c>
      <c r="D37" s="30">
        <v>12646</v>
      </c>
      <c r="E37" s="30">
        <v>574.81809999999996</v>
      </c>
      <c r="F37" s="30">
        <v>16226</v>
      </c>
      <c r="G37" s="30">
        <v>737.54549999999995</v>
      </c>
      <c r="H37" s="30">
        <v>0</v>
      </c>
      <c r="I37" s="30">
        <v>0</v>
      </c>
      <c r="J37" s="30">
        <v>0</v>
      </c>
      <c r="K37" s="30">
        <v>0</v>
      </c>
      <c r="L37" s="30">
        <f>Table3[[#This Row],[Breakfast Served]]+Table3[[#This Row],[Lunch Served]]+Table3[[#This Row],[Supper Served]]+Table3[[#This Row],[Snack Served]]</f>
        <v>28872</v>
      </c>
    </row>
    <row r="38" spans="1:12" x14ac:dyDescent="0.35">
      <c r="A38" t="s">
        <v>45</v>
      </c>
      <c r="B38" s="30">
        <v>1</v>
      </c>
      <c r="C38" s="30">
        <v>5</v>
      </c>
      <c r="D38" s="30">
        <v>1625</v>
      </c>
      <c r="E38" s="30">
        <v>77.381</v>
      </c>
      <c r="F38" s="30">
        <v>4820</v>
      </c>
      <c r="G38" s="30">
        <v>229.52379999999999</v>
      </c>
      <c r="H38" s="30">
        <v>0</v>
      </c>
      <c r="I38" s="30">
        <v>0</v>
      </c>
      <c r="J38" s="30">
        <v>0</v>
      </c>
      <c r="K38" s="30">
        <v>0</v>
      </c>
      <c r="L38" s="30">
        <f>Table3[[#This Row],[Breakfast Served]]+Table3[[#This Row],[Lunch Served]]+Table3[[#This Row],[Supper Served]]+Table3[[#This Row],[Snack Served]]</f>
        <v>6445</v>
      </c>
    </row>
    <row r="39" spans="1:12" x14ac:dyDescent="0.35">
      <c r="A39" t="s">
        <v>46</v>
      </c>
      <c r="B39" s="30">
        <v>19</v>
      </c>
      <c r="C39" s="30">
        <v>248</v>
      </c>
      <c r="D39" s="30">
        <v>130683</v>
      </c>
      <c r="E39" s="30">
        <v>9898.3822</v>
      </c>
      <c r="F39" s="30">
        <v>244464</v>
      </c>
      <c r="G39" s="30">
        <v>12735.1212</v>
      </c>
      <c r="H39" s="30">
        <v>128</v>
      </c>
      <c r="I39" s="30">
        <v>25.6</v>
      </c>
      <c r="J39" s="30">
        <v>0</v>
      </c>
      <c r="K39" s="30">
        <v>0</v>
      </c>
      <c r="L39" s="30">
        <f>Table3[[#This Row],[Breakfast Served]]+Table3[[#This Row],[Lunch Served]]+Table3[[#This Row],[Supper Served]]+Table3[[#This Row],[Snack Served]]</f>
        <v>375275</v>
      </c>
    </row>
    <row r="40" spans="1:12" x14ac:dyDescent="0.35">
      <c r="A40" t="s">
        <v>47</v>
      </c>
      <c r="B40" s="30">
        <v>9</v>
      </c>
      <c r="C40" s="30">
        <v>97</v>
      </c>
      <c r="D40" s="30">
        <v>42741</v>
      </c>
      <c r="E40" s="30">
        <v>2282.1363000000001</v>
      </c>
      <c r="F40" s="30">
        <v>80381</v>
      </c>
      <c r="G40" s="30">
        <v>4034.4872</v>
      </c>
      <c r="H40" s="30">
        <v>0</v>
      </c>
      <c r="I40" s="30">
        <v>0</v>
      </c>
      <c r="J40" s="30">
        <v>541</v>
      </c>
      <c r="K40" s="30">
        <v>25.761900000000001</v>
      </c>
      <c r="L40" s="30">
        <f>Table3[[#This Row],[Breakfast Served]]+Table3[[#This Row],[Lunch Served]]+Table3[[#This Row],[Supper Served]]+Table3[[#This Row],[Snack Served]]</f>
        <v>123663</v>
      </c>
    </row>
    <row r="41" spans="1:12" x14ac:dyDescent="0.35">
      <c r="A41" t="s">
        <v>48</v>
      </c>
      <c r="B41" s="30">
        <v>3</v>
      </c>
      <c r="C41" s="30">
        <v>16</v>
      </c>
      <c r="D41" s="30">
        <v>6718</v>
      </c>
      <c r="E41" s="30">
        <v>396.14609999999999</v>
      </c>
      <c r="F41" s="30">
        <v>14593</v>
      </c>
      <c r="G41" s="30">
        <v>1020.6</v>
      </c>
      <c r="H41" s="30">
        <v>0</v>
      </c>
      <c r="I41" s="30">
        <v>0</v>
      </c>
      <c r="J41" s="30">
        <v>0</v>
      </c>
      <c r="K41" s="30">
        <v>0</v>
      </c>
      <c r="L41" s="30">
        <f>Table3[[#This Row],[Breakfast Served]]+Table3[[#This Row],[Lunch Served]]+Table3[[#This Row],[Supper Served]]+Table3[[#This Row],[Snack Served]]</f>
        <v>21311</v>
      </c>
    </row>
    <row r="42" spans="1:12" x14ac:dyDescent="0.35">
      <c r="A42" t="s">
        <v>49</v>
      </c>
      <c r="B42" s="30">
        <v>19</v>
      </c>
      <c r="C42" s="30">
        <v>134</v>
      </c>
      <c r="D42" s="30">
        <v>89603</v>
      </c>
      <c r="E42" s="30">
        <v>4845.5825999999997</v>
      </c>
      <c r="F42" s="30">
        <v>144589</v>
      </c>
      <c r="G42" s="30">
        <v>7856.8213999999998</v>
      </c>
      <c r="H42" s="30">
        <v>0</v>
      </c>
      <c r="I42" s="30">
        <v>0</v>
      </c>
      <c r="J42" s="30">
        <v>5580</v>
      </c>
      <c r="K42" s="30">
        <v>293.68419999999998</v>
      </c>
      <c r="L42" s="30">
        <f>Table3[[#This Row],[Breakfast Served]]+Table3[[#This Row],[Lunch Served]]+Table3[[#This Row],[Supper Served]]+Table3[[#This Row],[Snack Served]]</f>
        <v>239772</v>
      </c>
    </row>
    <row r="43" spans="1:12" x14ac:dyDescent="0.35">
      <c r="A43" t="s">
        <v>50</v>
      </c>
      <c r="B43" s="30">
        <v>23</v>
      </c>
      <c r="C43" s="30">
        <v>165</v>
      </c>
      <c r="D43" s="30">
        <v>97687</v>
      </c>
      <c r="E43" s="30">
        <v>4975.5841</v>
      </c>
      <c r="F43" s="30">
        <v>203792</v>
      </c>
      <c r="G43" s="30">
        <v>10341.975</v>
      </c>
      <c r="H43" s="30">
        <v>0</v>
      </c>
      <c r="I43" s="30">
        <v>0</v>
      </c>
      <c r="J43" s="30">
        <v>25030</v>
      </c>
      <c r="K43" s="30">
        <v>1178.7856999999999</v>
      </c>
      <c r="L43" s="30">
        <f>Table3[[#This Row],[Breakfast Served]]+Table3[[#This Row],[Lunch Served]]+Table3[[#This Row],[Supper Served]]+Table3[[#This Row],[Snack Served]]</f>
        <v>326509</v>
      </c>
    </row>
    <row r="44" spans="1:12" x14ac:dyDescent="0.35">
      <c r="A44" t="s">
        <v>51</v>
      </c>
      <c r="B44" s="30">
        <v>1</v>
      </c>
      <c r="C44" s="30">
        <v>57</v>
      </c>
      <c r="D44" s="30">
        <v>36875</v>
      </c>
      <c r="E44" s="30">
        <v>1755.9523999999999</v>
      </c>
      <c r="F44" s="30">
        <v>60067</v>
      </c>
      <c r="G44" s="30">
        <v>2860.3332999999998</v>
      </c>
      <c r="H44" s="30">
        <v>0</v>
      </c>
      <c r="I44" s="30">
        <v>0</v>
      </c>
      <c r="J44" s="30">
        <v>0</v>
      </c>
      <c r="K44" s="30">
        <v>0</v>
      </c>
      <c r="L44" s="30">
        <f>Table3[[#This Row],[Breakfast Served]]+Table3[[#This Row],[Lunch Served]]+Table3[[#This Row],[Supper Served]]+Table3[[#This Row],[Snack Served]]</f>
        <v>96942</v>
      </c>
    </row>
    <row r="45" spans="1:12" x14ac:dyDescent="0.35">
      <c r="A45" t="s">
        <v>52</v>
      </c>
      <c r="B45" s="30">
        <v>7</v>
      </c>
      <c r="C45" s="30">
        <v>126</v>
      </c>
      <c r="D45" s="30">
        <v>71254</v>
      </c>
      <c r="E45" s="30">
        <v>3740.1714000000002</v>
      </c>
      <c r="F45" s="30">
        <v>91655</v>
      </c>
      <c r="G45" s="30">
        <v>5387.6895000000004</v>
      </c>
      <c r="H45" s="30">
        <v>0</v>
      </c>
      <c r="I45" s="30">
        <v>0</v>
      </c>
      <c r="J45" s="30">
        <v>0</v>
      </c>
      <c r="K45" s="30">
        <v>0</v>
      </c>
      <c r="L45" s="30">
        <f>Table3[[#This Row],[Breakfast Served]]+Table3[[#This Row],[Lunch Served]]+Table3[[#This Row],[Supper Served]]+Table3[[#This Row],[Snack Served]]</f>
        <v>162909</v>
      </c>
    </row>
    <row r="46" spans="1:12" x14ac:dyDescent="0.35">
      <c r="A46" t="s">
        <v>53</v>
      </c>
      <c r="B46" s="30">
        <v>5</v>
      </c>
      <c r="C46" s="30">
        <v>21</v>
      </c>
      <c r="D46" s="30">
        <v>33385</v>
      </c>
      <c r="E46" s="30">
        <v>1679.7895000000001</v>
      </c>
      <c r="F46" s="30">
        <v>37104</v>
      </c>
      <c r="G46" s="30">
        <v>1836.3708999999999</v>
      </c>
      <c r="H46" s="30">
        <v>0</v>
      </c>
      <c r="I46" s="30">
        <v>0</v>
      </c>
      <c r="J46" s="30">
        <v>0</v>
      </c>
      <c r="K46" s="30">
        <v>0</v>
      </c>
      <c r="L46" s="30">
        <f>Table3[[#This Row],[Breakfast Served]]+Table3[[#This Row],[Lunch Served]]+Table3[[#This Row],[Supper Served]]+Table3[[#This Row],[Snack Served]]</f>
        <v>70489</v>
      </c>
    </row>
    <row r="47" spans="1:12" x14ac:dyDescent="0.35">
      <c r="A47" t="s">
        <v>54</v>
      </c>
      <c r="B47" s="30">
        <v>4</v>
      </c>
      <c r="C47" s="30">
        <v>10</v>
      </c>
      <c r="D47" s="30">
        <v>11428</v>
      </c>
      <c r="E47" s="30">
        <v>736.23509999999999</v>
      </c>
      <c r="F47" s="30">
        <v>18702</v>
      </c>
      <c r="G47" s="30">
        <v>1202.704</v>
      </c>
      <c r="H47" s="30">
        <v>0</v>
      </c>
      <c r="I47" s="30">
        <v>0</v>
      </c>
      <c r="J47" s="30">
        <v>0</v>
      </c>
      <c r="K47" s="30">
        <v>0</v>
      </c>
      <c r="L47" s="30">
        <f>Table3[[#This Row],[Breakfast Served]]+Table3[[#This Row],[Lunch Served]]+Table3[[#This Row],[Supper Served]]+Table3[[#This Row],[Snack Served]]</f>
        <v>30130</v>
      </c>
    </row>
    <row r="48" spans="1:12" x14ac:dyDescent="0.35">
      <c r="A48" t="s">
        <v>55</v>
      </c>
      <c r="B48" s="30">
        <v>11</v>
      </c>
      <c r="C48" s="30">
        <v>34</v>
      </c>
      <c r="D48" s="30">
        <v>21320</v>
      </c>
      <c r="E48" s="30">
        <v>1216.7012</v>
      </c>
      <c r="F48" s="30">
        <v>38928</v>
      </c>
      <c r="G48" s="30">
        <v>2076.9488000000001</v>
      </c>
      <c r="H48" s="30">
        <v>0</v>
      </c>
      <c r="I48" s="30">
        <v>0</v>
      </c>
      <c r="J48" s="30">
        <v>0</v>
      </c>
      <c r="K48" s="30">
        <v>0</v>
      </c>
      <c r="L48" s="30">
        <f>Table3[[#This Row],[Breakfast Served]]+Table3[[#This Row],[Lunch Served]]+Table3[[#This Row],[Supper Served]]+Table3[[#This Row],[Snack Served]]</f>
        <v>60248</v>
      </c>
    </row>
    <row r="49" spans="1:12" x14ac:dyDescent="0.35">
      <c r="A49" t="s">
        <v>56</v>
      </c>
      <c r="B49" s="30">
        <v>14</v>
      </c>
      <c r="C49" s="30">
        <v>52</v>
      </c>
      <c r="D49" s="30">
        <v>64211</v>
      </c>
      <c r="E49" s="30">
        <v>3535.4198999999999</v>
      </c>
      <c r="F49" s="30">
        <v>109401</v>
      </c>
      <c r="G49" s="30">
        <v>6140.8769000000002</v>
      </c>
      <c r="H49" s="30">
        <v>0</v>
      </c>
      <c r="I49" s="30">
        <v>0</v>
      </c>
      <c r="J49" s="30">
        <v>4200</v>
      </c>
      <c r="K49" s="30">
        <v>200</v>
      </c>
      <c r="L49" s="30">
        <f>Table3[[#This Row],[Breakfast Served]]+Table3[[#This Row],[Lunch Served]]+Table3[[#This Row],[Supper Served]]+Table3[[#This Row],[Snack Served]]</f>
        <v>177812</v>
      </c>
    </row>
    <row r="50" spans="1:12" x14ac:dyDescent="0.35">
      <c r="A50" t="s">
        <v>57</v>
      </c>
      <c r="B50" s="30">
        <v>4</v>
      </c>
      <c r="C50" s="30">
        <v>32</v>
      </c>
      <c r="D50" s="30">
        <v>12572</v>
      </c>
      <c r="E50" s="30">
        <v>693.89549999999997</v>
      </c>
      <c r="F50" s="30">
        <v>15051</v>
      </c>
      <c r="G50" s="30">
        <v>812.40480000000002</v>
      </c>
      <c r="H50" s="30">
        <v>0</v>
      </c>
      <c r="I50" s="30">
        <v>0</v>
      </c>
      <c r="J50" s="30">
        <v>0</v>
      </c>
      <c r="K50" s="30">
        <v>0</v>
      </c>
      <c r="L50" s="30">
        <f>Table3[[#This Row],[Breakfast Served]]+Table3[[#This Row],[Lunch Served]]+Table3[[#This Row],[Supper Served]]+Table3[[#This Row],[Snack Served]]</f>
        <v>27623</v>
      </c>
    </row>
    <row r="51" spans="1:12" x14ac:dyDescent="0.35">
      <c r="A51" t="s">
        <v>58</v>
      </c>
      <c r="B51" s="30">
        <v>7</v>
      </c>
      <c r="C51" s="30">
        <v>28</v>
      </c>
      <c r="D51" s="30">
        <v>6861</v>
      </c>
      <c r="E51" s="30">
        <v>374.50259999999997</v>
      </c>
      <c r="F51" s="30">
        <v>17144</v>
      </c>
      <c r="G51" s="30">
        <v>873.63379999999995</v>
      </c>
      <c r="H51" s="30">
        <v>0</v>
      </c>
      <c r="I51" s="30">
        <v>0</v>
      </c>
      <c r="J51" s="30">
        <v>0</v>
      </c>
      <c r="K51" s="30">
        <v>0</v>
      </c>
      <c r="L51" s="30">
        <f>Table3[[#This Row],[Breakfast Served]]+Table3[[#This Row],[Lunch Served]]+Table3[[#This Row],[Supper Served]]+Table3[[#This Row],[Snack Served]]</f>
        <v>24005</v>
      </c>
    </row>
    <row r="52" spans="1:12" x14ac:dyDescent="0.35">
      <c r="A52" t="s">
        <v>59</v>
      </c>
      <c r="B52" s="30"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f>Table3[[#This Row],[Breakfast Served]]+Table3[[#This Row],[Lunch Served]]+Table3[[#This Row],[Supper Served]]+Table3[[#This Row],[Snack Served]]</f>
        <v>0</v>
      </c>
    </row>
    <row r="53" spans="1:12" x14ac:dyDescent="0.35">
      <c r="A53" t="s">
        <v>60</v>
      </c>
      <c r="B53" s="30">
        <v>2</v>
      </c>
      <c r="C53" s="30">
        <v>2</v>
      </c>
      <c r="D53" s="30">
        <v>150</v>
      </c>
      <c r="E53" s="30">
        <v>15</v>
      </c>
      <c r="F53" s="30">
        <v>260</v>
      </c>
      <c r="G53" s="30">
        <v>21.470600000000001</v>
      </c>
      <c r="H53" s="30">
        <v>0</v>
      </c>
      <c r="I53" s="30">
        <v>0</v>
      </c>
      <c r="J53" s="30">
        <v>0</v>
      </c>
      <c r="K53" s="30">
        <v>0</v>
      </c>
      <c r="L53" s="30">
        <f>Table3[[#This Row],[Breakfast Served]]+Table3[[#This Row],[Lunch Served]]+Table3[[#This Row],[Supper Served]]+Table3[[#This Row],[Snack Served]]</f>
        <v>410</v>
      </c>
    </row>
    <row r="54" spans="1:12" x14ac:dyDescent="0.35">
      <c r="A54" t="s">
        <v>61</v>
      </c>
      <c r="B54" s="30">
        <v>5</v>
      </c>
      <c r="C54" s="30">
        <v>32</v>
      </c>
      <c r="D54" s="30">
        <v>10727</v>
      </c>
      <c r="E54" s="30">
        <v>529.548</v>
      </c>
      <c r="F54" s="30">
        <v>21750</v>
      </c>
      <c r="G54" s="30">
        <v>1077.5479</v>
      </c>
      <c r="H54" s="30">
        <v>0</v>
      </c>
      <c r="I54" s="30">
        <v>0</v>
      </c>
      <c r="J54" s="30">
        <v>0</v>
      </c>
      <c r="K54" s="30">
        <v>0</v>
      </c>
      <c r="L54" s="30">
        <f>Table3[[#This Row],[Breakfast Served]]+Table3[[#This Row],[Lunch Served]]+Table3[[#This Row],[Supper Served]]+Table3[[#This Row],[Snack Served]]</f>
        <v>32477</v>
      </c>
    </row>
    <row r="55" spans="1:12" x14ac:dyDescent="0.35">
      <c r="A55" t="s">
        <v>62</v>
      </c>
      <c r="B55" s="30">
        <v>7</v>
      </c>
      <c r="C55" s="30">
        <v>48</v>
      </c>
      <c r="D55" s="30">
        <v>22140</v>
      </c>
      <c r="E55" s="30">
        <v>1259.1701</v>
      </c>
      <c r="F55" s="30">
        <v>28784</v>
      </c>
      <c r="G55" s="30">
        <v>1623.5737999999999</v>
      </c>
      <c r="H55" s="30">
        <v>0</v>
      </c>
      <c r="I55" s="30">
        <v>0</v>
      </c>
      <c r="J55" s="30">
        <v>0</v>
      </c>
      <c r="K55" s="30">
        <v>0</v>
      </c>
      <c r="L55" s="30">
        <f>Table3[[#This Row],[Breakfast Served]]+Table3[[#This Row],[Lunch Served]]+Table3[[#This Row],[Supper Served]]+Table3[[#This Row],[Snack Served]]</f>
        <v>50924</v>
      </c>
    </row>
    <row r="56" spans="1:12" x14ac:dyDescent="0.35">
      <c r="A56" t="s">
        <v>63</v>
      </c>
      <c r="B56" s="30">
        <v>9</v>
      </c>
      <c r="C56" s="30">
        <v>79</v>
      </c>
      <c r="D56" s="30">
        <v>17169</v>
      </c>
      <c r="E56" s="30">
        <v>2125.2498000000001</v>
      </c>
      <c r="F56" s="30">
        <v>29225</v>
      </c>
      <c r="G56" s="30">
        <v>2629.2680999999998</v>
      </c>
      <c r="H56" s="30">
        <v>203</v>
      </c>
      <c r="I56" s="30">
        <v>18.454499999999999</v>
      </c>
      <c r="J56" s="30">
        <v>0</v>
      </c>
      <c r="K56" s="30">
        <v>0</v>
      </c>
      <c r="L56" s="30">
        <f>Table3[[#This Row],[Breakfast Served]]+Table3[[#This Row],[Lunch Served]]+Table3[[#This Row],[Supper Served]]+Table3[[#This Row],[Snack Served]]</f>
        <v>46597</v>
      </c>
    </row>
    <row r="57" spans="1:12" x14ac:dyDescent="0.35">
      <c r="A57" t="s">
        <v>64</v>
      </c>
      <c r="B57" s="30">
        <v>1</v>
      </c>
      <c r="C57" s="30">
        <v>9</v>
      </c>
      <c r="D57" s="30">
        <v>5525</v>
      </c>
      <c r="E57" s="30">
        <v>263.09519999999998</v>
      </c>
      <c r="F57" s="30">
        <v>10089</v>
      </c>
      <c r="G57" s="30">
        <v>480.42860000000002</v>
      </c>
      <c r="H57" s="30">
        <v>0</v>
      </c>
      <c r="I57" s="30">
        <v>0</v>
      </c>
      <c r="J57" s="30">
        <v>0</v>
      </c>
      <c r="K57" s="30">
        <v>0</v>
      </c>
      <c r="L57" s="30">
        <f>Table3[[#This Row],[Breakfast Served]]+Table3[[#This Row],[Lunch Served]]+Table3[[#This Row],[Supper Served]]+Table3[[#This Row],[Snack Served]]</f>
        <v>15614</v>
      </c>
    </row>
    <row r="58" spans="1:12" x14ac:dyDescent="0.35">
      <c r="A58" t="s">
        <v>65</v>
      </c>
      <c r="B58" s="30">
        <v>5</v>
      </c>
      <c r="C58" s="30">
        <v>7</v>
      </c>
      <c r="D58" s="30">
        <v>10033</v>
      </c>
      <c r="E58" s="30">
        <v>854.30219999999997</v>
      </c>
      <c r="F58" s="30">
        <v>15156</v>
      </c>
      <c r="G58" s="30">
        <v>1223.3278</v>
      </c>
      <c r="H58" s="30">
        <v>0</v>
      </c>
      <c r="I58" s="30">
        <v>0</v>
      </c>
      <c r="J58" s="30">
        <v>0</v>
      </c>
      <c r="K58" s="30">
        <v>0</v>
      </c>
      <c r="L58" s="30">
        <f>Table3[[#This Row],[Breakfast Served]]+Table3[[#This Row],[Lunch Served]]+Table3[[#This Row],[Supper Served]]+Table3[[#This Row],[Snack Served]]</f>
        <v>25189</v>
      </c>
    </row>
    <row r="59" spans="1:12" x14ac:dyDescent="0.35">
      <c r="A59" t="s">
        <v>66</v>
      </c>
      <c r="B59" s="30">
        <v>2</v>
      </c>
      <c r="C59" s="30">
        <v>2</v>
      </c>
      <c r="D59" s="30">
        <v>452</v>
      </c>
      <c r="E59" s="30">
        <v>23.801500000000001</v>
      </c>
      <c r="F59" s="30">
        <v>548</v>
      </c>
      <c r="G59" s="30">
        <v>28.365100000000002</v>
      </c>
      <c r="H59" s="30">
        <v>0</v>
      </c>
      <c r="I59" s="30">
        <v>0</v>
      </c>
      <c r="J59" s="30">
        <v>0</v>
      </c>
      <c r="K59" s="30">
        <v>0</v>
      </c>
      <c r="L59" s="30">
        <f>Table3[[#This Row],[Breakfast Served]]+Table3[[#This Row],[Lunch Served]]+Table3[[#This Row],[Supper Served]]+Table3[[#This Row],[Snack Served]]</f>
        <v>1000</v>
      </c>
    </row>
    <row r="60" spans="1:12" x14ac:dyDescent="0.35">
      <c r="A60" t="s">
        <v>67</v>
      </c>
      <c r="B60" s="30">
        <v>13</v>
      </c>
      <c r="C60" s="30">
        <v>67</v>
      </c>
      <c r="D60" s="30">
        <v>26443</v>
      </c>
      <c r="E60" s="30">
        <v>2435.5799000000002</v>
      </c>
      <c r="F60" s="30">
        <v>37405</v>
      </c>
      <c r="G60" s="30">
        <v>3025.4841999999999</v>
      </c>
      <c r="H60" s="30">
        <v>0</v>
      </c>
      <c r="I60" s="30">
        <v>0</v>
      </c>
      <c r="J60" s="30">
        <v>0</v>
      </c>
      <c r="K60" s="30">
        <v>0</v>
      </c>
      <c r="L60" s="30">
        <f>Table3[[#This Row],[Breakfast Served]]+Table3[[#This Row],[Lunch Served]]+Table3[[#This Row],[Supper Served]]+Table3[[#This Row],[Snack Served]]</f>
        <v>63848</v>
      </c>
    </row>
    <row r="61" spans="1:12" x14ac:dyDescent="0.35">
      <c r="A61" t="s">
        <v>68</v>
      </c>
      <c r="B61" s="30">
        <v>1</v>
      </c>
      <c r="C61" s="30">
        <v>1</v>
      </c>
      <c r="D61" s="30">
        <v>132</v>
      </c>
      <c r="E61" s="30">
        <v>16.5</v>
      </c>
      <c r="F61" s="30">
        <v>201</v>
      </c>
      <c r="G61" s="30">
        <v>25.125</v>
      </c>
      <c r="H61" s="30">
        <v>0</v>
      </c>
      <c r="I61" s="30">
        <v>0</v>
      </c>
      <c r="J61" s="30">
        <v>0</v>
      </c>
      <c r="K61" s="30">
        <v>0</v>
      </c>
      <c r="L61" s="30">
        <f>Table3[[#This Row],[Breakfast Served]]+Table3[[#This Row],[Lunch Served]]+Table3[[#This Row],[Supper Served]]+Table3[[#This Row],[Snack Served]]</f>
        <v>333</v>
      </c>
    </row>
    <row r="62" spans="1:12" x14ac:dyDescent="0.35">
      <c r="A62" t="s">
        <v>69</v>
      </c>
      <c r="B62" s="30">
        <v>14</v>
      </c>
      <c r="C62" s="30">
        <v>83</v>
      </c>
      <c r="D62" s="30">
        <v>83451</v>
      </c>
      <c r="E62" s="30">
        <v>4188.5995999999996</v>
      </c>
      <c r="F62" s="30">
        <v>135801</v>
      </c>
      <c r="G62" s="30">
        <v>6792.6926000000003</v>
      </c>
      <c r="H62" s="30">
        <v>0</v>
      </c>
      <c r="I62" s="30">
        <v>0</v>
      </c>
      <c r="J62" s="30">
        <v>5101</v>
      </c>
      <c r="K62" s="30">
        <v>238.68180000000001</v>
      </c>
      <c r="L62" s="30">
        <f>Table3[[#This Row],[Breakfast Served]]+Table3[[#This Row],[Lunch Served]]+Table3[[#This Row],[Supper Served]]+Table3[[#This Row],[Snack Served]]</f>
        <v>224353</v>
      </c>
    </row>
    <row r="63" spans="1:12" x14ac:dyDescent="0.35">
      <c r="A63" t="s">
        <v>70</v>
      </c>
      <c r="B63" s="30">
        <v>4</v>
      </c>
      <c r="C63" s="30">
        <v>35</v>
      </c>
      <c r="D63" s="30">
        <v>17555</v>
      </c>
      <c r="E63" s="30">
        <v>959.31020000000001</v>
      </c>
      <c r="F63" s="30">
        <v>38241</v>
      </c>
      <c r="G63" s="30">
        <v>2033.9166</v>
      </c>
      <c r="H63" s="30">
        <v>0</v>
      </c>
      <c r="I63" s="30">
        <v>0</v>
      </c>
      <c r="J63" s="30">
        <v>0</v>
      </c>
      <c r="K63" s="30">
        <v>0</v>
      </c>
      <c r="L63" s="30">
        <f>Table3[[#This Row],[Breakfast Served]]+Table3[[#This Row],[Lunch Served]]+Table3[[#This Row],[Supper Served]]+Table3[[#This Row],[Snack Served]]</f>
        <v>55796</v>
      </c>
    </row>
    <row r="64" spans="1:12" x14ac:dyDescent="0.35">
      <c r="A64" t="s">
        <v>71</v>
      </c>
      <c r="B64" s="30">
        <v>3</v>
      </c>
      <c r="C64" s="30">
        <v>11</v>
      </c>
      <c r="D64" s="30">
        <v>2538</v>
      </c>
      <c r="E64" s="30">
        <v>228.33330000000001</v>
      </c>
      <c r="F64" s="30">
        <v>3672</v>
      </c>
      <c r="G64" s="30">
        <v>328.19040000000001</v>
      </c>
      <c r="H64" s="30">
        <v>0</v>
      </c>
      <c r="I64" s="30">
        <v>0</v>
      </c>
      <c r="J64" s="30">
        <v>0</v>
      </c>
      <c r="K64" s="30">
        <v>0</v>
      </c>
      <c r="L64" s="30">
        <f>Table3[[#This Row],[Breakfast Served]]+Table3[[#This Row],[Lunch Served]]+Table3[[#This Row],[Supper Served]]+Table3[[#This Row],[Snack Served]]</f>
        <v>6210</v>
      </c>
    </row>
    <row r="65" spans="1:12" x14ac:dyDescent="0.35">
      <c r="A65" s="35" t="s">
        <v>72</v>
      </c>
      <c r="B65" s="36">
        <f>SUM(B7:B64)</f>
        <v>425</v>
      </c>
      <c r="C65" s="36">
        <f t="shared" ref="C65:K65" si="0">SUM(C7:C64)</f>
        <v>3419</v>
      </c>
      <c r="D65" s="36">
        <f t="shared" si="0"/>
        <v>2078832</v>
      </c>
      <c r="E65" s="36">
        <f t="shared" si="0"/>
        <v>120069.6688</v>
      </c>
      <c r="F65" s="36">
        <f t="shared" si="0"/>
        <v>3321856</v>
      </c>
      <c r="G65" s="36">
        <f t="shared" si="0"/>
        <v>176088.49900000004</v>
      </c>
      <c r="H65" s="36">
        <f t="shared" si="0"/>
        <v>331</v>
      </c>
      <c r="I65" s="36">
        <f t="shared" si="0"/>
        <v>44.054500000000004</v>
      </c>
      <c r="J65" s="36">
        <f t="shared" si="0"/>
        <v>65662</v>
      </c>
      <c r="K65" s="36">
        <f t="shared" si="0"/>
        <v>3363.7754999999993</v>
      </c>
      <c r="L65" s="36">
        <f>Table3[[#This Row],[Breakfast Served]]+Table3[[#This Row],[Lunch Served]]+Table3[[#This Row],[Supper Served]]+Table3[[#This Row],[Snack Served]]</f>
        <v>5466681</v>
      </c>
    </row>
  </sheetData>
  <pageMargins left="0.7" right="0.7" top="0.75" bottom="0.75" header="0.3" footer="0.3"/>
  <pageSetup scale="65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65"/>
  <sheetViews>
    <sheetView workbookViewId="0"/>
  </sheetViews>
  <sheetFormatPr defaultColWidth="29.3046875" defaultRowHeight="15.5" x14ac:dyDescent="0.35"/>
  <cols>
    <col min="1" max="1" width="14.4609375" customWidth="1"/>
    <col min="2" max="2" width="12.53515625" customWidth="1"/>
    <col min="3" max="3" width="8.765625" bestFit="1" customWidth="1"/>
    <col min="4" max="4" width="11.69140625" customWidth="1"/>
    <col min="5" max="5" width="12.69140625" customWidth="1"/>
    <col min="6" max="6" width="18.3046875" customWidth="1"/>
    <col min="7" max="7" width="14.23046875" customWidth="1"/>
    <col min="8" max="8" width="17.3046875" bestFit="1" customWidth="1"/>
    <col min="9" max="9" width="12.53515625" customWidth="1"/>
    <col min="10" max="10" width="16.3046875" bestFit="1" customWidth="1"/>
    <col min="11" max="11" width="16.84375" customWidth="1"/>
    <col min="12" max="12" width="17.765625" customWidth="1"/>
  </cols>
  <sheetData>
    <row r="1" spans="1:12" ht="20" x14ac:dyDescent="0.4">
      <c r="A1" s="28" t="s">
        <v>146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x14ac:dyDescent="0.35">
      <c r="A2" s="27" t="s">
        <v>147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 x14ac:dyDescent="0.35">
      <c r="A3" t="s">
        <v>0</v>
      </c>
    </row>
    <row r="4" spans="1:12" x14ac:dyDescent="0.35">
      <c r="A4" t="s">
        <v>1</v>
      </c>
    </row>
    <row r="5" spans="1:12" x14ac:dyDescent="0.35">
      <c r="A5" s="26" t="s">
        <v>136</v>
      </c>
    </row>
    <row r="6" spans="1:12" s="3" customFormat="1" ht="51" customHeight="1" x14ac:dyDescent="0.35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5" t="s">
        <v>11</v>
      </c>
      <c r="K6" s="5" t="s">
        <v>12</v>
      </c>
      <c r="L6" s="5" t="s">
        <v>13</v>
      </c>
    </row>
    <row r="7" spans="1:12" x14ac:dyDescent="0.35">
      <c r="A7" t="s">
        <v>14</v>
      </c>
      <c r="B7" s="30">
        <v>2</v>
      </c>
      <c r="C7" s="30">
        <v>52</v>
      </c>
      <c r="D7" s="30">
        <v>0</v>
      </c>
      <c r="E7" s="30">
        <v>0</v>
      </c>
      <c r="F7" s="30">
        <v>89133</v>
      </c>
      <c r="G7" s="30">
        <v>4491</v>
      </c>
      <c r="H7" s="30">
        <v>0</v>
      </c>
      <c r="I7" s="30">
        <v>0</v>
      </c>
      <c r="J7" s="30">
        <v>93214</v>
      </c>
      <c r="K7" s="30">
        <v>4707</v>
      </c>
      <c r="L7" s="30">
        <f>Table2[[#This Row],[Breakfast Served]]+Table2[[#This Row],[Lunch Served]]+Table2[[#This Row],[Supper Served]]+Table2[[#This Row],[Snack Served]]</f>
        <v>182347</v>
      </c>
    </row>
    <row r="8" spans="1:12" x14ac:dyDescent="0.35">
      <c r="A8" t="s">
        <v>15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f>Table2[[#This Row],[Breakfast Served]]+Table2[[#This Row],[Lunch Served]]+Table2[[#This Row],[Supper Served]]+Table2[[#This Row],[Snack Served]]</f>
        <v>0</v>
      </c>
    </row>
    <row r="9" spans="1:12" x14ac:dyDescent="0.35">
      <c r="A9" t="s">
        <v>16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f>Table2[[#This Row],[Breakfast Served]]+Table2[[#This Row],[Lunch Served]]+Table2[[#This Row],[Supper Served]]+Table2[[#This Row],[Snack Served]]</f>
        <v>0</v>
      </c>
    </row>
    <row r="10" spans="1:12" x14ac:dyDescent="0.35">
      <c r="A10" t="s">
        <v>17</v>
      </c>
      <c r="B10" s="30">
        <v>3</v>
      </c>
      <c r="C10" s="30">
        <v>11</v>
      </c>
      <c r="D10" s="30">
        <v>8483</v>
      </c>
      <c r="E10" s="30">
        <v>577</v>
      </c>
      <c r="F10" s="30">
        <v>13125</v>
      </c>
      <c r="G10" s="30">
        <v>773</v>
      </c>
      <c r="H10" s="30">
        <v>3407</v>
      </c>
      <c r="I10" s="30">
        <v>318</v>
      </c>
      <c r="J10" s="30">
        <v>1674</v>
      </c>
      <c r="K10" s="30">
        <v>105</v>
      </c>
      <c r="L10" s="30">
        <f>Table2[[#This Row],[Breakfast Served]]+Table2[[#This Row],[Lunch Served]]+Table2[[#This Row],[Supper Served]]+Table2[[#This Row],[Snack Served]]</f>
        <v>26689</v>
      </c>
    </row>
    <row r="11" spans="1:12" x14ac:dyDescent="0.35">
      <c r="A11" t="s">
        <v>18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f>Table2[[#This Row],[Breakfast Served]]+Table2[[#This Row],[Lunch Served]]+Table2[[#This Row],[Supper Served]]+Table2[[#This Row],[Snack Served]]</f>
        <v>0</v>
      </c>
    </row>
    <row r="12" spans="1:12" x14ac:dyDescent="0.35">
      <c r="A12" t="s">
        <v>19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f>Table2[[#This Row],[Breakfast Served]]+Table2[[#This Row],[Lunch Served]]+Table2[[#This Row],[Supper Served]]+Table2[[#This Row],[Snack Served]]</f>
        <v>0</v>
      </c>
    </row>
    <row r="13" spans="1:12" x14ac:dyDescent="0.35">
      <c r="A13" t="s">
        <v>20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f>Table2[[#This Row],[Breakfast Served]]+Table2[[#This Row],[Lunch Served]]+Table2[[#This Row],[Supper Served]]+Table2[[#This Row],[Snack Served]]</f>
        <v>0</v>
      </c>
    </row>
    <row r="14" spans="1:12" x14ac:dyDescent="0.35">
      <c r="A14" t="s">
        <v>21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f>Table2[[#This Row],[Breakfast Served]]+Table2[[#This Row],[Lunch Served]]+Table2[[#This Row],[Supper Served]]+Table2[[#This Row],[Snack Served]]</f>
        <v>0</v>
      </c>
    </row>
    <row r="15" spans="1:12" x14ac:dyDescent="0.35">
      <c r="A15" t="s">
        <v>22</v>
      </c>
      <c r="B15" s="30">
        <v>2</v>
      </c>
      <c r="C15" s="30">
        <v>5</v>
      </c>
      <c r="D15" s="30">
        <v>15307</v>
      </c>
      <c r="E15" s="30">
        <v>1036</v>
      </c>
      <c r="F15" s="30">
        <v>23674</v>
      </c>
      <c r="G15" s="30">
        <v>1655</v>
      </c>
      <c r="H15" s="30">
        <v>0</v>
      </c>
      <c r="I15" s="30">
        <v>0</v>
      </c>
      <c r="J15" s="30">
        <v>0</v>
      </c>
      <c r="K15" s="30">
        <v>0</v>
      </c>
      <c r="L15" s="30">
        <f>Table2[[#This Row],[Breakfast Served]]+Table2[[#This Row],[Lunch Served]]+Table2[[#This Row],[Supper Served]]+Table2[[#This Row],[Snack Served]]</f>
        <v>38981</v>
      </c>
    </row>
    <row r="16" spans="1:12" x14ac:dyDescent="0.35">
      <c r="A16" t="s">
        <v>23</v>
      </c>
      <c r="B16" s="30">
        <v>3</v>
      </c>
      <c r="C16" s="30">
        <v>70</v>
      </c>
      <c r="D16" s="30">
        <v>5504</v>
      </c>
      <c r="E16" s="30">
        <v>274</v>
      </c>
      <c r="F16" s="30">
        <v>11907</v>
      </c>
      <c r="G16" s="30">
        <v>637</v>
      </c>
      <c r="H16" s="30">
        <v>15213</v>
      </c>
      <c r="I16" s="30">
        <v>959</v>
      </c>
      <c r="J16" s="30">
        <v>4916</v>
      </c>
      <c r="K16" s="30">
        <v>302</v>
      </c>
      <c r="L16" s="30">
        <f>Table2[[#This Row],[Breakfast Served]]+Table2[[#This Row],[Lunch Served]]+Table2[[#This Row],[Supper Served]]+Table2[[#This Row],[Snack Served]]</f>
        <v>37540</v>
      </c>
    </row>
    <row r="17" spans="1:12" x14ac:dyDescent="0.35">
      <c r="A17" t="s">
        <v>24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f>Table2[[#This Row],[Breakfast Served]]+Table2[[#This Row],[Lunch Served]]+Table2[[#This Row],[Supper Served]]+Table2[[#This Row],[Snack Served]]</f>
        <v>0</v>
      </c>
    </row>
    <row r="18" spans="1:12" x14ac:dyDescent="0.35">
      <c r="A18" t="s">
        <v>25</v>
      </c>
      <c r="B18" s="30">
        <v>3</v>
      </c>
      <c r="C18" s="30">
        <v>4</v>
      </c>
      <c r="D18" s="30">
        <v>407</v>
      </c>
      <c r="E18" s="30">
        <v>38</v>
      </c>
      <c r="F18" s="30">
        <v>1439</v>
      </c>
      <c r="G18" s="30">
        <v>83</v>
      </c>
      <c r="H18" s="30">
        <v>615</v>
      </c>
      <c r="I18" s="30">
        <v>41</v>
      </c>
      <c r="J18" s="30">
        <v>42</v>
      </c>
      <c r="K18" s="30">
        <v>9</v>
      </c>
      <c r="L18" s="30">
        <f>Table2[[#This Row],[Breakfast Served]]+Table2[[#This Row],[Lunch Served]]+Table2[[#This Row],[Supper Served]]+Table2[[#This Row],[Snack Served]]</f>
        <v>2503</v>
      </c>
    </row>
    <row r="19" spans="1:12" x14ac:dyDescent="0.35">
      <c r="A19" t="s">
        <v>26</v>
      </c>
      <c r="B19" s="30">
        <v>1</v>
      </c>
      <c r="C19" s="30">
        <v>6</v>
      </c>
      <c r="D19" s="30">
        <v>0</v>
      </c>
      <c r="E19" s="30">
        <v>0</v>
      </c>
      <c r="F19" s="30">
        <v>1750</v>
      </c>
      <c r="G19" s="30">
        <v>77</v>
      </c>
      <c r="H19" s="30">
        <v>115</v>
      </c>
      <c r="I19" s="30">
        <v>48</v>
      </c>
      <c r="J19" s="30">
        <v>1583</v>
      </c>
      <c r="K19" s="30">
        <v>70</v>
      </c>
      <c r="L19" s="30">
        <f>Table2[[#This Row],[Breakfast Served]]+Table2[[#This Row],[Lunch Served]]+Table2[[#This Row],[Supper Served]]+Table2[[#This Row],[Snack Served]]</f>
        <v>3448</v>
      </c>
    </row>
    <row r="20" spans="1:12" x14ac:dyDescent="0.35">
      <c r="A20" t="s">
        <v>27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f>Table2[[#This Row],[Breakfast Served]]+Table2[[#This Row],[Lunch Served]]+Table2[[#This Row],[Supper Served]]+Table2[[#This Row],[Snack Served]]</f>
        <v>0</v>
      </c>
    </row>
    <row r="21" spans="1:12" x14ac:dyDescent="0.35">
      <c r="A21" t="s">
        <v>28</v>
      </c>
      <c r="B21" s="30">
        <v>1</v>
      </c>
      <c r="C21" s="30">
        <v>10</v>
      </c>
      <c r="D21" s="30">
        <v>14784</v>
      </c>
      <c r="E21" s="30">
        <v>845</v>
      </c>
      <c r="F21" s="30">
        <v>19530</v>
      </c>
      <c r="G21" s="30">
        <v>1134</v>
      </c>
      <c r="H21" s="30">
        <v>523</v>
      </c>
      <c r="I21" s="30">
        <v>27</v>
      </c>
      <c r="J21" s="30">
        <v>1767</v>
      </c>
      <c r="K21" s="30">
        <v>87</v>
      </c>
      <c r="L21" s="30">
        <f>Table2[[#This Row],[Breakfast Served]]+Table2[[#This Row],[Lunch Served]]+Table2[[#This Row],[Supper Served]]+Table2[[#This Row],[Snack Served]]</f>
        <v>36604</v>
      </c>
    </row>
    <row r="22" spans="1:12" x14ac:dyDescent="0.35">
      <c r="A22" t="s">
        <v>29</v>
      </c>
      <c r="B22" s="30">
        <v>1</v>
      </c>
      <c r="C22" s="30">
        <v>10</v>
      </c>
      <c r="D22" s="30">
        <v>3120</v>
      </c>
      <c r="E22" s="30">
        <v>261</v>
      </c>
      <c r="F22" s="30">
        <v>6761</v>
      </c>
      <c r="G22" s="30">
        <v>564</v>
      </c>
      <c r="H22" s="30">
        <v>660</v>
      </c>
      <c r="I22" s="30">
        <v>30</v>
      </c>
      <c r="J22" s="30">
        <v>0</v>
      </c>
      <c r="K22" s="30">
        <v>0</v>
      </c>
      <c r="L22" s="30">
        <f>Table2[[#This Row],[Breakfast Served]]+Table2[[#This Row],[Lunch Served]]+Table2[[#This Row],[Supper Served]]+Table2[[#This Row],[Snack Served]]</f>
        <v>10541</v>
      </c>
    </row>
    <row r="23" spans="1:12" x14ac:dyDescent="0.35">
      <c r="A23" t="s">
        <v>30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f>Table2[[#This Row],[Breakfast Served]]+Table2[[#This Row],[Lunch Served]]+Table2[[#This Row],[Supper Served]]+Table2[[#This Row],[Snack Served]]</f>
        <v>0</v>
      </c>
    </row>
    <row r="24" spans="1:12" x14ac:dyDescent="0.35">
      <c r="A24" t="s">
        <v>31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f>Table2[[#This Row],[Breakfast Served]]+Table2[[#This Row],[Lunch Served]]+Table2[[#This Row],[Supper Served]]+Table2[[#This Row],[Snack Served]]</f>
        <v>0</v>
      </c>
    </row>
    <row r="25" spans="1:12" x14ac:dyDescent="0.35">
      <c r="A25" t="s">
        <v>32</v>
      </c>
      <c r="B25" s="30">
        <v>41</v>
      </c>
      <c r="C25" s="30">
        <v>558</v>
      </c>
      <c r="D25" s="30">
        <v>243512</v>
      </c>
      <c r="E25" s="30">
        <v>15955</v>
      </c>
      <c r="F25" s="30">
        <v>694550</v>
      </c>
      <c r="G25" s="30">
        <v>47367</v>
      </c>
      <c r="H25" s="30">
        <v>53776</v>
      </c>
      <c r="I25" s="30">
        <v>3723</v>
      </c>
      <c r="J25" s="30">
        <v>234406</v>
      </c>
      <c r="K25" s="30">
        <v>18411</v>
      </c>
      <c r="L25" s="30">
        <f>Table2[[#This Row],[Breakfast Served]]+Table2[[#This Row],[Lunch Served]]+Table2[[#This Row],[Supper Served]]+Table2[[#This Row],[Snack Served]]</f>
        <v>1226244</v>
      </c>
    </row>
    <row r="26" spans="1:12" x14ac:dyDescent="0.35">
      <c r="A26" t="s">
        <v>33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f>Table2[[#This Row],[Breakfast Served]]+Table2[[#This Row],[Lunch Served]]+Table2[[#This Row],[Supper Served]]+Table2[[#This Row],[Snack Served]]</f>
        <v>0</v>
      </c>
    </row>
    <row r="27" spans="1:12" x14ac:dyDescent="0.35">
      <c r="A27" t="s">
        <v>34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f>Table2[[#This Row],[Breakfast Served]]+Table2[[#This Row],[Lunch Served]]+Table2[[#This Row],[Supper Served]]+Table2[[#This Row],[Snack Served]]</f>
        <v>0</v>
      </c>
    </row>
    <row r="28" spans="1:12" x14ac:dyDescent="0.35">
      <c r="A28" t="s">
        <v>35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f>Table2[[#This Row],[Breakfast Served]]+Table2[[#This Row],[Lunch Served]]+Table2[[#This Row],[Supper Served]]+Table2[[#This Row],[Snack Served]]</f>
        <v>0</v>
      </c>
    </row>
    <row r="29" spans="1:12" x14ac:dyDescent="0.35">
      <c r="A29" t="s">
        <v>36</v>
      </c>
      <c r="B29" s="30">
        <v>1</v>
      </c>
      <c r="C29" s="30">
        <v>1</v>
      </c>
      <c r="D29" s="30">
        <v>671</v>
      </c>
      <c r="E29" s="30">
        <v>51</v>
      </c>
      <c r="F29" s="30">
        <v>1237</v>
      </c>
      <c r="G29" s="30">
        <v>92</v>
      </c>
      <c r="H29" s="30">
        <v>0</v>
      </c>
      <c r="I29" s="30">
        <v>0</v>
      </c>
      <c r="J29" s="30">
        <v>0</v>
      </c>
      <c r="K29" s="30">
        <v>0</v>
      </c>
      <c r="L29" s="30">
        <f>Table2[[#This Row],[Breakfast Served]]+Table2[[#This Row],[Lunch Served]]+Table2[[#This Row],[Supper Served]]+Table2[[#This Row],[Snack Served]]</f>
        <v>1908</v>
      </c>
    </row>
    <row r="30" spans="1:12" x14ac:dyDescent="0.35">
      <c r="A30" t="s">
        <v>37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f>Table2[[#This Row],[Breakfast Served]]+Table2[[#This Row],[Lunch Served]]+Table2[[#This Row],[Supper Served]]+Table2[[#This Row],[Snack Served]]</f>
        <v>0</v>
      </c>
    </row>
    <row r="31" spans="1:12" x14ac:dyDescent="0.35">
      <c r="A31" t="s">
        <v>38</v>
      </c>
      <c r="B31" s="30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f>Table2[[#This Row],[Breakfast Served]]+Table2[[#This Row],[Lunch Served]]+Table2[[#This Row],[Supper Served]]+Table2[[#This Row],[Snack Served]]</f>
        <v>0</v>
      </c>
    </row>
    <row r="32" spans="1:12" x14ac:dyDescent="0.35">
      <c r="A32" t="s">
        <v>39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f>Table2[[#This Row],[Breakfast Served]]+Table2[[#This Row],[Lunch Served]]+Table2[[#This Row],[Supper Served]]+Table2[[#This Row],[Snack Served]]</f>
        <v>0</v>
      </c>
    </row>
    <row r="33" spans="1:12" x14ac:dyDescent="0.35">
      <c r="A33" t="s">
        <v>40</v>
      </c>
      <c r="B33" s="30">
        <v>2</v>
      </c>
      <c r="C33" s="30">
        <v>3</v>
      </c>
      <c r="D33" s="30">
        <v>2706</v>
      </c>
      <c r="E33" s="30">
        <v>155</v>
      </c>
      <c r="F33" s="30">
        <v>7615</v>
      </c>
      <c r="G33" s="30">
        <v>418</v>
      </c>
      <c r="H33" s="30">
        <v>404</v>
      </c>
      <c r="I33" s="30">
        <v>37</v>
      </c>
      <c r="J33" s="30">
        <v>0</v>
      </c>
      <c r="K33" s="30">
        <v>0</v>
      </c>
      <c r="L33" s="30">
        <f>Table2[[#This Row],[Breakfast Served]]+Table2[[#This Row],[Lunch Served]]+Table2[[#This Row],[Supper Served]]+Table2[[#This Row],[Snack Served]]</f>
        <v>10725</v>
      </c>
    </row>
    <row r="34" spans="1:12" x14ac:dyDescent="0.35">
      <c r="A34" t="s">
        <v>41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f>Table2[[#This Row],[Breakfast Served]]+Table2[[#This Row],[Lunch Served]]+Table2[[#This Row],[Supper Served]]+Table2[[#This Row],[Snack Served]]</f>
        <v>0</v>
      </c>
    </row>
    <row r="35" spans="1:12" x14ac:dyDescent="0.35">
      <c r="A35" t="s">
        <v>42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f>Table2[[#This Row],[Breakfast Served]]+Table2[[#This Row],[Lunch Served]]+Table2[[#This Row],[Supper Served]]+Table2[[#This Row],[Snack Served]]</f>
        <v>0</v>
      </c>
    </row>
    <row r="36" spans="1:12" x14ac:dyDescent="0.35">
      <c r="A36" t="s">
        <v>43</v>
      </c>
      <c r="B36" s="30">
        <v>5</v>
      </c>
      <c r="C36" s="30">
        <v>88</v>
      </c>
      <c r="D36" s="30">
        <v>71922</v>
      </c>
      <c r="E36" s="30">
        <v>4107</v>
      </c>
      <c r="F36" s="30">
        <v>121368</v>
      </c>
      <c r="G36" s="30">
        <v>6780</v>
      </c>
      <c r="H36" s="30">
        <v>13037</v>
      </c>
      <c r="I36" s="30">
        <v>972</v>
      </c>
      <c r="J36" s="30">
        <v>41822</v>
      </c>
      <c r="K36" s="30">
        <v>2461</v>
      </c>
      <c r="L36" s="30">
        <f>Table2[[#This Row],[Breakfast Served]]+Table2[[#This Row],[Lunch Served]]+Table2[[#This Row],[Supper Served]]+Table2[[#This Row],[Snack Served]]</f>
        <v>248149</v>
      </c>
    </row>
    <row r="37" spans="1:12" x14ac:dyDescent="0.35">
      <c r="A37" t="s">
        <v>44</v>
      </c>
      <c r="B37" s="30">
        <v>1</v>
      </c>
      <c r="C37" s="30">
        <v>1</v>
      </c>
      <c r="D37" s="30">
        <v>3108</v>
      </c>
      <c r="E37" s="30">
        <v>157</v>
      </c>
      <c r="F37" s="30">
        <v>5314</v>
      </c>
      <c r="G37" s="30">
        <v>268</v>
      </c>
      <c r="H37" s="30">
        <v>0</v>
      </c>
      <c r="I37" s="30">
        <v>0</v>
      </c>
      <c r="J37" s="30">
        <v>0</v>
      </c>
      <c r="K37" s="30">
        <v>0</v>
      </c>
      <c r="L37" s="30">
        <f>Table2[[#This Row],[Breakfast Served]]+Table2[[#This Row],[Lunch Served]]+Table2[[#This Row],[Supper Served]]+Table2[[#This Row],[Snack Served]]</f>
        <v>8422</v>
      </c>
    </row>
    <row r="38" spans="1:12" x14ac:dyDescent="0.35">
      <c r="A38" t="s">
        <v>45</v>
      </c>
      <c r="B38" s="30">
        <v>0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f>Table2[[#This Row],[Breakfast Served]]+Table2[[#This Row],[Lunch Served]]+Table2[[#This Row],[Supper Served]]+Table2[[#This Row],[Snack Served]]</f>
        <v>0</v>
      </c>
    </row>
    <row r="39" spans="1:12" x14ac:dyDescent="0.35">
      <c r="A39" t="s">
        <v>46</v>
      </c>
      <c r="B39" s="30">
        <v>3</v>
      </c>
      <c r="C39" s="30">
        <v>19</v>
      </c>
      <c r="D39" s="30">
        <v>23142</v>
      </c>
      <c r="E39" s="30">
        <v>1468</v>
      </c>
      <c r="F39" s="30">
        <v>38688</v>
      </c>
      <c r="G39" s="30">
        <v>2514</v>
      </c>
      <c r="H39" s="30">
        <v>0</v>
      </c>
      <c r="I39" s="30">
        <v>0</v>
      </c>
      <c r="J39" s="30">
        <v>0</v>
      </c>
      <c r="K39" s="30">
        <v>0</v>
      </c>
      <c r="L39" s="30">
        <f>Table2[[#This Row],[Breakfast Served]]+Table2[[#This Row],[Lunch Served]]+Table2[[#This Row],[Supper Served]]+Table2[[#This Row],[Snack Served]]</f>
        <v>61830</v>
      </c>
    </row>
    <row r="40" spans="1:12" x14ac:dyDescent="0.35">
      <c r="A40" t="s">
        <v>47</v>
      </c>
      <c r="B40" s="30">
        <v>4</v>
      </c>
      <c r="C40" s="30">
        <v>88</v>
      </c>
      <c r="D40" s="30">
        <v>48973</v>
      </c>
      <c r="E40" s="30">
        <v>3009</v>
      </c>
      <c r="F40" s="30">
        <v>123569</v>
      </c>
      <c r="G40" s="30">
        <v>7162</v>
      </c>
      <c r="H40" s="30">
        <v>2719</v>
      </c>
      <c r="I40" s="30">
        <v>221</v>
      </c>
      <c r="J40" s="30">
        <v>31196</v>
      </c>
      <c r="K40" s="30">
        <v>2140</v>
      </c>
      <c r="L40" s="30">
        <f>Table2[[#This Row],[Breakfast Served]]+Table2[[#This Row],[Lunch Served]]+Table2[[#This Row],[Supper Served]]+Table2[[#This Row],[Snack Served]]</f>
        <v>206457</v>
      </c>
    </row>
    <row r="41" spans="1:12" x14ac:dyDescent="0.35">
      <c r="A41" t="s">
        <v>48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f>Table2[[#This Row],[Breakfast Served]]+Table2[[#This Row],[Lunch Served]]+Table2[[#This Row],[Supper Served]]+Table2[[#This Row],[Snack Served]]</f>
        <v>0</v>
      </c>
    </row>
    <row r="42" spans="1:12" x14ac:dyDescent="0.35">
      <c r="A42" t="s">
        <v>49</v>
      </c>
      <c r="B42" s="30">
        <v>3</v>
      </c>
      <c r="C42" s="30">
        <v>32</v>
      </c>
      <c r="D42" s="30">
        <v>42744</v>
      </c>
      <c r="E42" s="30">
        <v>3429</v>
      </c>
      <c r="F42" s="30">
        <v>89143</v>
      </c>
      <c r="G42" s="30">
        <v>6260</v>
      </c>
      <c r="H42" s="30">
        <v>18016</v>
      </c>
      <c r="I42" s="30">
        <v>1866</v>
      </c>
      <c r="J42" s="30">
        <v>21383</v>
      </c>
      <c r="K42" s="30">
        <v>1476</v>
      </c>
      <c r="L42" s="30">
        <f>Table2[[#This Row],[Breakfast Served]]+Table2[[#This Row],[Lunch Served]]+Table2[[#This Row],[Supper Served]]+Table2[[#This Row],[Snack Served]]</f>
        <v>171286</v>
      </c>
    </row>
    <row r="43" spans="1:12" x14ac:dyDescent="0.35">
      <c r="A43" t="s">
        <v>50</v>
      </c>
      <c r="B43" s="30">
        <v>9</v>
      </c>
      <c r="C43" s="30">
        <v>54</v>
      </c>
      <c r="D43" s="30">
        <v>26811</v>
      </c>
      <c r="E43" s="30">
        <v>1525</v>
      </c>
      <c r="F43" s="30">
        <v>71281</v>
      </c>
      <c r="G43" s="30">
        <v>4094</v>
      </c>
      <c r="H43" s="30">
        <v>2355</v>
      </c>
      <c r="I43" s="30">
        <v>226</v>
      </c>
      <c r="J43" s="30">
        <v>30534</v>
      </c>
      <c r="K43" s="30">
        <v>1739</v>
      </c>
      <c r="L43" s="30">
        <f>Table2[[#This Row],[Breakfast Served]]+Table2[[#This Row],[Lunch Served]]+Table2[[#This Row],[Supper Served]]+Table2[[#This Row],[Snack Served]]</f>
        <v>130981</v>
      </c>
    </row>
    <row r="44" spans="1:12" x14ac:dyDescent="0.35">
      <c r="A44" t="s">
        <v>51</v>
      </c>
      <c r="B44" s="30">
        <v>2</v>
      </c>
      <c r="C44" s="30">
        <v>72</v>
      </c>
      <c r="D44" s="30">
        <v>17048</v>
      </c>
      <c r="E44" s="30">
        <v>929</v>
      </c>
      <c r="F44" s="30">
        <v>53432</v>
      </c>
      <c r="G44" s="30">
        <v>2949</v>
      </c>
      <c r="H44" s="30">
        <v>4293</v>
      </c>
      <c r="I44" s="30">
        <v>205</v>
      </c>
      <c r="J44" s="30">
        <v>43873</v>
      </c>
      <c r="K44" s="30">
        <v>2516</v>
      </c>
      <c r="L44" s="30">
        <f>Table2[[#This Row],[Breakfast Served]]+Table2[[#This Row],[Lunch Served]]+Table2[[#This Row],[Supper Served]]+Table2[[#This Row],[Snack Served]]</f>
        <v>118646</v>
      </c>
    </row>
    <row r="45" spans="1:12" x14ac:dyDescent="0.35">
      <c r="A45" t="s">
        <v>52</v>
      </c>
      <c r="B45" s="30">
        <v>0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f>Table2[[#This Row],[Breakfast Served]]+Table2[[#This Row],[Lunch Served]]+Table2[[#This Row],[Supper Served]]+Table2[[#This Row],[Snack Served]]</f>
        <v>0</v>
      </c>
    </row>
    <row r="46" spans="1:12" x14ac:dyDescent="0.35">
      <c r="A46" t="s">
        <v>53</v>
      </c>
      <c r="B46" s="30">
        <v>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f>Table2[[#This Row],[Breakfast Served]]+Table2[[#This Row],[Lunch Served]]+Table2[[#This Row],[Supper Served]]+Table2[[#This Row],[Snack Served]]</f>
        <v>0</v>
      </c>
    </row>
    <row r="47" spans="1:12" x14ac:dyDescent="0.35">
      <c r="A47" t="s">
        <v>54</v>
      </c>
      <c r="B47" s="30">
        <v>1</v>
      </c>
      <c r="C47" s="30">
        <v>5</v>
      </c>
      <c r="D47" s="30">
        <v>2419</v>
      </c>
      <c r="E47" s="30">
        <v>104</v>
      </c>
      <c r="F47" s="30">
        <v>3293</v>
      </c>
      <c r="G47" s="30">
        <v>150</v>
      </c>
      <c r="H47" s="30">
        <v>1673</v>
      </c>
      <c r="I47" s="30">
        <v>87</v>
      </c>
      <c r="J47" s="30">
        <v>1376</v>
      </c>
      <c r="K47" s="30">
        <v>73</v>
      </c>
      <c r="L47" s="30">
        <f>Table2[[#This Row],[Breakfast Served]]+Table2[[#This Row],[Lunch Served]]+Table2[[#This Row],[Supper Served]]+Table2[[#This Row],[Snack Served]]</f>
        <v>8761</v>
      </c>
    </row>
    <row r="48" spans="1:12" x14ac:dyDescent="0.35">
      <c r="A48" t="s">
        <v>55</v>
      </c>
      <c r="B48" s="30">
        <v>2</v>
      </c>
      <c r="C48" s="30">
        <v>17</v>
      </c>
      <c r="D48" s="30">
        <v>2364</v>
      </c>
      <c r="E48" s="30">
        <v>183</v>
      </c>
      <c r="F48" s="30">
        <v>24725</v>
      </c>
      <c r="G48" s="30">
        <v>1537</v>
      </c>
      <c r="H48" s="30">
        <v>0</v>
      </c>
      <c r="I48" s="30">
        <v>0</v>
      </c>
      <c r="J48" s="30">
        <v>0</v>
      </c>
      <c r="K48" s="30">
        <v>0</v>
      </c>
      <c r="L48" s="30">
        <f>Table2[[#This Row],[Breakfast Served]]+Table2[[#This Row],[Lunch Served]]+Table2[[#This Row],[Supper Served]]+Table2[[#This Row],[Snack Served]]</f>
        <v>27089</v>
      </c>
    </row>
    <row r="49" spans="1:12" x14ac:dyDescent="0.35">
      <c r="A49" t="s">
        <v>56</v>
      </c>
      <c r="B49" s="30">
        <v>4</v>
      </c>
      <c r="C49" s="30">
        <v>31</v>
      </c>
      <c r="D49" s="30">
        <v>15414</v>
      </c>
      <c r="E49" s="30">
        <v>1193</v>
      </c>
      <c r="F49" s="30">
        <v>34407</v>
      </c>
      <c r="G49" s="30">
        <v>2109</v>
      </c>
      <c r="H49" s="30">
        <v>844</v>
      </c>
      <c r="I49" s="30">
        <v>46</v>
      </c>
      <c r="J49" s="30">
        <v>10641</v>
      </c>
      <c r="K49" s="30">
        <v>652</v>
      </c>
      <c r="L49" s="30">
        <f>Table2[[#This Row],[Breakfast Served]]+Table2[[#This Row],[Lunch Served]]+Table2[[#This Row],[Supper Served]]+Table2[[#This Row],[Snack Served]]</f>
        <v>61306</v>
      </c>
    </row>
    <row r="50" spans="1:12" x14ac:dyDescent="0.35">
      <c r="A50" t="s">
        <v>57</v>
      </c>
      <c r="B50" s="30">
        <v>1</v>
      </c>
      <c r="C50" s="30">
        <v>9</v>
      </c>
      <c r="D50" s="30">
        <v>0</v>
      </c>
      <c r="E50" s="30">
        <v>0</v>
      </c>
      <c r="F50" s="30">
        <v>5286</v>
      </c>
      <c r="G50" s="30">
        <v>333</v>
      </c>
      <c r="H50" s="30">
        <v>0</v>
      </c>
      <c r="I50" s="30">
        <v>0</v>
      </c>
      <c r="J50" s="30">
        <v>0</v>
      </c>
      <c r="K50" s="30">
        <v>0</v>
      </c>
      <c r="L50" s="30">
        <f>Table2[[#This Row],[Breakfast Served]]+Table2[[#This Row],[Lunch Served]]+Table2[[#This Row],[Supper Served]]+Table2[[#This Row],[Snack Served]]</f>
        <v>5286</v>
      </c>
    </row>
    <row r="51" spans="1:12" x14ac:dyDescent="0.35">
      <c r="A51" t="s">
        <v>58</v>
      </c>
      <c r="B51" s="30">
        <v>1</v>
      </c>
      <c r="C51" s="30">
        <v>1</v>
      </c>
      <c r="D51" s="30">
        <v>834</v>
      </c>
      <c r="E51" s="30">
        <v>73</v>
      </c>
      <c r="F51" s="30">
        <v>709</v>
      </c>
      <c r="G51" s="30">
        <v>72</v>
      </c>
      <c r="H51" s="30">
        <v>539</v>
      </c>
      <c r="I51" s="30">
        <v>69</v>
      </c>
      <c r="J51" s="30">
        <v>0</v>
      </c>
      <c r="K51" s="30">
        <v>0</v>
      </c>
      <c r="L51" s="30">
        <f>Table2[[#This Row],[Breakfast Served]]+Table2[[#This Row],[Lunch Served]]+Table2[[#This Row],[Supper Served]]+Table2[[#This Row],[Snack Served]]</f>
        <v>2082</v>
      </c>
    </row>
    <row r="52" spans="1:12" x14ac:dyDescent="0.35">
      <c r="A52" t="s">
        <v>59</v>
      </c>
      <c r="B52" s="30"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f>Table2[[#This Row],[Breakfast Served]]+Table2[[#This Row],[Lunch Served]]+Table2[[#This Row],[Supper Served]]+Table2[[#This Row],[Snack Served]]</f>
        <v>0</v>
      </c>
    </row>
    <row r="53" spans="1:12" x14ac:dyDescent="0.35">
      <c r="A53" t="s">
        <v>60</v>
      </c>
      <c r="B53" s="30">
        <v>1</v>
      </c>
      <c r="C53" s="30">
        <v>1</v>
      </c>
      <c r="D53" s="30">
        <v>442</v>
      </c>
      <c r="E53" s="30">
        <v>52</v>
      </c>
      <c r="F53" s="30">
        <v>442</v>
      </c>
      <c r="G53" s="30">
        <v>52</v>
      </c>
      <c r="H53" s="30">
        <v>364</v>
      </c>
      <c r="I53" s="30">
        <v>52</v>
      </c>
      <c r="J53" s="30">
        <v>0</v>
      </c>
      <c r="K53" s="30">
        <v>0</v>
      </c>
      <c r="L53" s="30">
        <f>Table2[[#This Row],[Breakfast Served]]+Table2[[#This Row],[Lunch Served]]+Table2[[#This Row],[Supper Served]]+Table2[[#This Row],[Snack Served]]</f>
        <v>1248</v>
      </c>
    </row>
    <row r="54" spans="1:12" x14ac:dyDescent="0.35">
      <c r="A54" t="s">
        <v>61</v>
      </c>
      <c r="B54" s="30">
        <v>0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f>Table2[[#This Row],[Breakfast Served]]+Table2[[#This Row],[Lunch Served]]+Table2[[#This Row],[Supper Served]]+Table2[[#This Row],[Snack Served]]</f>
        <v>0</v>
      </c>
    </row>
    <row r="55" spans="1:12" x14ac:dyDescent="0.35">
      <c r="A55" t="s">
        <v>62</v>
      </c>
      <c r="B55" s="30">
        <v>1</v>
      </c>
      <c r="C55" s="30">
        <v>11</v>
      </c>
      <c r="D55" s="30">
        <v>19138</v>
      </c>
      <c r="E55" s="30">
        <v>1323</v>
      </c>
      <c r="F55" s="30">
        <v>24377</v>
      </c>
      <c r="G55" s="30">
        <v>1678</v>
      </c>
      <c r="H55" s="30">
        <v>0</v>
      </c>
      <c r="I55" s="30">
        <v>0</v>
      </c>
      <c r="J55" s="30">
        <v>22015</v>
      </c>
      <c r="K55" s="30">
        <v>1519</v>
      </c>
      <c r="L55" s="30">
        <f>Table2[[#This Row],[Breakfast Served]]+Table2[[#This Row],[Lunch Served]]+Table2[[#This Row],[Supper Served]]+Table2[[#This Row],[Snack Served]]</f>
        <v>65530</v>
      </c>
    </row>
    <row r="56" spans="1:12" x14ac:dyDescent="0.35">
      <c r="A56" t="s">
        <v>63</v>
      </c>
      <c r="B56" s="30">
        <v>0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f>Table2[[#This Row],[Breakfast Served]]+Table2[[#This Row],[Lunch Served]]+Table2[[#This Row],[Supper Served]]+Table2[[#This Row],[Snack Served]]</f>
        <v>0</v>
      </c>
    </row>
    <row r="57" spans="1:12" x14ac:dyDescent="0.35">
      <c r="A57" t="s">
        <v>64</v>
      </c>
      <c r="B57" s="30">
        <v>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f>Table2[[#This Row],[Breakfast Served]]+Table2[[#This Row],[Lunch Served]]+Table2[[#This Row],[Supper Served]]+Table2[[#This Row],[Snack Served]]</f>
        <v>0</v>
      </c>
    </row>
    <row r="58" spans="1:12" x14ac:dyDescent="0.35">
      <c r="A58" t="s">
        <v>65</v>
      </c>
      <c r="B58" s="30">
        <v>0</v>
      </c>
      <c r="C58" s="30">
        <v>0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f>Table2[[#This Row],[Breakfast Served]]+Table2[[#This Row],[Lunch Served]]+Table2[[#This Row],[Supper Served]]+Table2[[#This Row],[Snack Served]]</f>
        <v>0</v>
      </c>
    </row>
    <row r="59" spans="1:12" x14ac:dyDescent="0.35">
      <c r="A59" t="s">
        <v>66</v>
      </c>
      <c r="B59" s="30">
        <v>0</v>
      </c>
      <c r="C59" s="30">
        <v>0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f>Table2[[#This Row],[Breakfast Served]]+Table2[[#This Row],[Lunch Served]]+Table2[[#This Row],[Supper Served]]+Table2[[#This Row],[Snack Served]]</f>
        <v>0</v>
      </c>
    </row>
    <row r="60" spans="1:12" x14ac:dyDescent="0.35">
      <c r="A60" t="s">
        <v>67</v>
      </c>
      <c r="B60" s="30">
        <v>1</v>
      </c>
      <c r="C60" s="30">
        <v>6</v>
      </c>
      <c r="D60" s="30">
        <v>0</v>
      </c>
      <c r="E60" s="30">
        <v>0</v>
      </c>
      <c r="F60" s="30">
        <v>3419</v>
      </c>
      <c r="G60" s="30">
        <v>203</v>
      </c>
      <c r="H60" s="30">
        <v>0</v>
      </c>
      <c r="I60" s="30">
        <v>0</v>
      </c>
      <c r="J60" s="30">
        <v>0</v>
      </c>
      <c r="K60" s="30">
        <v>0</v>
      </c>
      <c r="L60" s="30">
        <f>Table2[[#This Row],[Breakfast Served]]+Table2[[#This Row],[Lunch Served]]+Table2[[#This Row],[Supper Served]]+Table2[[#This Row],[Snack Served]]</f>
        <v>3419</v>
      </c>
    </row>
    <row r="61" spans="1:12" x14ac:dyDescent="0.35">
      <c r="A61" t="s">
        <v>68</v>
      </c>
      <c r="B61" s="30">
        <v>0</v>
      </c>
      <c r="C61" s="30">
        <v>0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f>Table2[[#This Row],[Breakfast Served]]+Table2[[#This Row],[Lunch Served]]+Table2[[#This Row],[Supper Served]]+Table2[[#This Row],[Snack Served]]</f>
        <v>0</v>
      </c>
    </row>
    <row r="62" spans="1:12" x14ac:dyDescent="0.35">
      <c r="A62" t="s">
        <v>69</v>
      </c>
      <c r="B62" s="30">
        <v>1</v>
      </c>
      <c r="C62" s="30">
        <v>1</v>
      </c>
      <c r="D62" s="30">
        <v>1616</v>
      </c>
      <c r="E62" s="30">
        <v>155</v>
      </c>
      <c r="F62" s="30">
        <v>1616</v>
      </c>
      <c r="G62" s="30">
        <v>155</v>
      </c>
      <c r="H62" s="30">
        <v>0</v>
      </c>
      <c r="I62" s="30">
        <v>0</v>
      </c>
      <c r="J62" s="30">
        <v>0</v>
      </c>
      <c r="K62" s="30">
        <v>0</v>
      </c>
      <c r="L62" s="30">
        <f>Table2[[#This Row],[Breakfast Served]]+Table2[[#This Row],[Lunch Served]]+Table2[[#This Row],[Supper Served]]+Table2[[#This Row],[Snack Served]]</f>
        <v>3232</v>
      </c>
    </row>
    <row r="63" spans="1:12" x14ac:dyDescent="0.35">
      <c r="A63" t="s">
        <v>70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f>Table2[[#This Row],[Breakfast Served]]+Table2[[#This Row],[Lunch Served]]+Table2[[#This Row],[Supper Served]]+Table2[[#This Row],[Snack Served]]</f>
        <v>0</v>
      </c>
    </row>
    <row r="64" spans="1:12" x14ac:dyDescent="0.35">
      <c r="A64" t="s">
        <v>71</v>
      </c>
      <c r="B64" s="30">
        <v>0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f>Table2[[#This Row],[Breakfast Served]]+Table2[[#This Row],[Lunch Served]]+Table2[[#This Row],[Supper Served]]+Table2[[#This Row],[Snack Served]]</f>
        <v>0</v>
      </c>
    </row>
    <row r="65" spans="1:12" x14ac:dyDescent="0.35">
      <c r="A65" s="35" t="s">
        <v>72</v>
      </c>
      <c r="B65" s="36">
        <f>SUM(B7:B64)</f>
        <v>100</v>
      </c>
      <c r="C65" s="36">
        <f t="shared" ref="C65:L65" si="0">SUM(C7:C64)</f>
        <v>1166</v>
      </c>
      <c r="D65" s="36">
        <f t="shared" si="0"/>
        <v>570469</v>
      </c>
      <c r="E65" s="36">
        <f t="shared" si="0"/>
        <v>36899</v>
      </c>
      <c r="F65" s="36">
        <f t="shared" si="0"/>
        <v>1471790</v>
      </c>
      <c r="G65" s="36">
        <f t="shared" si="0"/>
        <v>93607</v>
      </c>
      <c r="H65" s="36">
        <f t="shared" si="0"/>
        <v>118553</v>
      </c>
      <c r="I65" s="36">
        <f t="shared" si="0"/>
        <v>8927</v>
      </c>
      <c r="J65" s="36">
        <f t="shared" si="0"/>
        <v>540442</v>
      </c>
      <c r="K65" s="36">
        <f t="shared" si="0"/>
        <v>36267</v>
      </c>
      <c r="L65" s="36">
        <f t="shared" si="0"/>
        <v>2701254</v>
      </c>
    </row>
  </sheetData>
  <pageMargins left="0.7" right="0.7" top="0.75" bottom="0.75" header="0.3" footer="0.3"/>
  <pageSetup scale="65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L65"/>
  <sheetViews>
    <sheetView workbookViewId="0"/>
  </sheetViews>
  <sheetFormatPr defaultRowHeight="15.5" x14ac:dyDescent="0.35"/>
  <cols>
    <col min="1" max="1" width="14" customWidth="1"/>
    <col min="2" max="2" width="12.53515625" customWidth="1"/>
    <col min="3" max="3" width="8.3046875" customWidth="1"/>
    <col min="4" max="4" width="11.23046875" customWidth="1"/>
    <col min="5" max="5" width="19.765625" customWidth="1"/>
    <col min="6" max="6" width="10.84375" bestFit="1" customWidth="1"/>
    <col min="7" max="7" width="18.69140625" customWidth="1"/>
    <col min="8" max="8" width="10" customWidth="1"/>
    <col min="9" max="9" width="19.07421875" customWidth="1"/>
    <col min="10" max="10" width="10.53515625" bestFit="1" customWidth="1"/>
    <col min="11" max="11" width="18.53515625" customWidth="1"/>
    <col min="12" max="12" width="15.23046875" customWidth="1"/>
  </cols>
  <sheetData>
    <row r="1" spans="1:12" ht="20" x14ac:dyDescent="0.4">
      <c r="A1" s="28" t="s">
        <v>135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35">
      <c r="A2" s="27" t="s">
        <v>148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35">
      <c r="A3" t="s">
        <v>0</v>
      </c>
    </row>
    <row r="4" spans="1:12" x14ac:dyDescent="0.35">
      <c r="A4" t="s">
        <v>1</v>
      </c>
    </row>
    <row r="5" spans="1:12" x14ac:dyDescent="0.35">
      <c r="A5" s="26" t="s">
        <v>136</v>
      </c>
    </row>
    <row r="6" spans="1:12" s="25" customFormat="1" ht="43.5" customHeight="1" x14ac:dyDescent="0.35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5" t="s">
        <v>11</v>
      </c>
      <c r="K6" s="5" t="s">
        <v>12</v>
      </c>
      <c r="L6" s="5" t="s">
        <v>73</v>
      </c>
    </row>
    <row r="7" spans="1:12" x14ac:dyDescent="0.35">
      <c r="A7" t="s">
        <v>14</v>
      </c>
      <c r="B7" s="30">
        <v>15</v>
      </c>
      <c r="C7" s="30">
        <v>124</v>
      </c>
      <c r="D7" s="30">
        <v>204409</v>
      </c>
      <c r="E7" s="30">
        <v>12552.428</v>
      </c>
      <c r="F7" s="30">
        <v>295818</v>
      </c>
      <c r="G7" s="30">
        <v>18336.483</v>
      </c>
      <c r="H7" s="30">
        <v>0</v>
      </c>
      <c r="I7" s="30">
        <v>0</v>
      </c>
      <c r="J7" s="30">
        <v>0</v>
      </c>
      <c r="K7" s="30">
        <v>0</v>
      </c>
      <c r="L7" s="30">
        <f>Table4[[#This Row],[Breakfast Served]]+Table4[[#This Row],[Lunch Served]]+Table4[[#This Row],[Supper Served]]+Table4[[#This Row],[Snack Served]]</f>
        <v>500227</v>
      </c>
    </row>
    <row r="8" spans="1:12" x14ac:dyDescent="0.35">
      <c r="A8" t="s">
        <v>15</v>
      </c>
      <c r="B8" s="30">
        <v>1</v>
      </c>
      <c r="C8" s="30">
        <v>1</v>
      </c>
      <c r="D8" s="30">
        <v>589</v>
      </c>
      <c r="E8" s="30">
        <v>52.532800000000002</v>
      </c>
      <c r="F8" s="30">
        <v>710</v>
      </c>
      <c r="G8" s="30">
        <v>63.702399999999997</v>
      </c>
      <c r="H8" s="30">
        <v>0</v>
      </c>
      <c r="I8" s="30">
        <v>0</v>
      </c>
      <c r="J8" s="30">
        <v>0</v>
      </c>
      <c r="K8" s="30">
        <v>0</v>
      </c>
      <c r="L8" s="30">
        <f>Table4[[#This Row],[Breakfast Served]]+Table4[[#This Row],[Lunch Served]]+Table4[[#This Row],[Supper Served]]+Table4[[#This Row],[Snack Served]]</f>
        <v>1299</v>
      </c>
    </row>
    <row r="9" spans="1:12" x14ac:dyDescent="0.35">
      <c r="A9" t="s">
        <v>16</v>
      </c>
      <c r="B9" s="30">
        <v>1</v>
      </c>
      <c r="C9" s="30">
        <v>17</v>
      </c>
      <c r="D9" s="30">
        <v>42676</v>
      </c>
      <c r="E9" s="30">
        <v>2900.5364</v>
      </c>
      <c r="F9" s="30">
        <v>42522</v>
      </c>
      <c r="G9" s="30">
        <v>2923.5364</v>
      </c>
      <c r="H9" s="30">
        <v>0</v>
      </c>
      <c r="I9" s="30">
        <v>0</v>
      </c>
      <c r="J9" s="30">
        <v>0</v>
      </c>
      <c r="K9" s="30">
        <v>0</v>
      </c>
      <c r="L9" s="30">
        <f>Table4[[#This Row],[Breakfast Served]]+Table4[[#This Row],[Lunch Served]]+Table4[[#This Row],[Supper Served]]+Table4[[#This Row],[Snack Served]]</f>
        <v>85198</v>
      </c>
    </row>
    <row r="10" spans="1:12" x14ac:dyDescent="0.35">
      <c r="A10" t="s">
        <v>17</v>
      </c>
      <c r="B10" s="30">
        <v>6</v>
      </c>
      <c r="C10" s="30">
        <v>19</v>
      </c>
      <c r="D10" s="30">
        <v>12433</v>
      </c>
      <c r="E10" s="30">
        <v>948.6721</v>
      </c>
      <c r="F10" s="30">
        <v>37300</v>
      </c>
      <c r="G10" s="30">
        <v>2682.2804000000001</v>
      </c>
      <c r="H10" s="30">
        <v>0</v>
      </c>
      <c r="I10" s="30">
        <v>0</v>
      </c>
      <c r="J10" s="30">
        <v>0</v>
      </c>
      <c r="K10" s="30">
        <v>0</v>
      </c>
      <c r="L10" s="30">
        <f>Table4[[#This Row],[Breakfast Served]]+Table4[[#This Row],[Lunch Served]]+Table4[[#This Row],[Supper Served]]+Table4[[#This Row],[Snack Served]]</f>
        <v>49733</v>
      </c>
    </row>
    <row r="11" spans="1:12" x14ac:dyDescent="0.35">
      <c r="A11" t="s">
        <v>18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f>Table4[[#This Row],[Breakfast Served]]+Table4[[#This Row],[Lunch Served]]+Table4[[#This Row],[Supper Served]]+Table4[[#This Row],[Snack Served]]</f>
        <v>0</v>
      </c>
    </row>
    <row r="12" spans="1:12" x14ac:dyDescent="0.35">
      <c r="A12" t="s">
        <v>19</v>
      </c>
      <c r="B12" s="30">
        <v>3</v>
      </c>
      <c r="C12" s="30">
        <v>4</v>
      </c>
      <c r="D12" s="30">
        <v>24136</v>
      </c>
      <c r="E12" s="30">
        <v>1553.3351</v>
      </c>
      <c r="F12" s="30">
        <v>31887</v>
      </c>
      <c r="G12" s="30">
        <v>2082.9106000000002</v>
      </c>
      <c r="H12" s="30">
        <v>0</v>
      </c>
      <c r="I12" s="30">
        <v>0</v>
      </c>
      <c r="J12" s="30">
        <v>0</v>
      </c>
      <c r="K12" s="30">
        <v>0</v>
      </c>
      <c r="L12" s="30">
        <f>Table4[[#This Row],[Breakfast Served]]+Table4[[#This Row],[Lunch Served]]+Table4[[#This Row],[Supper Served]]+Table4[[#This Row],[Snack Served]]</f>
        <v>56023</v>
      </c>
    </row>
    <row r="13" spans="1:12" x14ac:dyDescent="0.35">
      <c r="A13" t="s">
        <v>20</v>
      </c>
      <c r="B13" s="30">
        <v>7</v>
      </c>
      <c r="C13" s="30">
        <v>107</v>
      </c>
      <c r="D13" s="30">
        <v>98426</v>
      </c>
      <c r="E13" s="30">
        <v>6705.7529000000004</v>
      </c>
      <c r="F13" s="30">
        <v>213584</v>
      </c>
      <c r="G13" s="30">
        <v>13822.4617</v>
      </c>
      <c r="H13" s="30">
        <v>0</v>
      </c>
      <c r="I13" s="30">
        <v>0</v>
      </c>
      <c r="J13" s="30">
        <v>21376</v>
      </c>
      <c r="K13" s="30">
        <v>1217.3623</v>
      </c>
      <c r="L13" s="30">
        <f>Table4[[#This Row],[Breakfast Served]]+Table4[[#This Row],[Lunch Served]]+Table4[[#This Row],[Supper Served]]+Table4[[#This Row],[Snack Served]]</f>
        <v>333386</v>
      </c>
    </row>
    <row r="14" spans="1:12" x14ac:dyDescent="0.35">
      <c r="A14" t="s">
        <v>21</v>
      </c>
      <c r="B14" s="30">
        <v>1</v>
      </c>
      <c r="C14" s="30">
        <v>16</v>
      </c>
      <c r="D14" s="30">
        <v>48519</v>
      </c>
      <c r="E14" s="30">
        <v>3594.451</v>
      </c>
      <c r="F14" s="30">
        <v>52675</v>
      </c>
      <c r="G14" s="30">
        <v>3858.1858000000002</v>
      </c>
      <c r="H14" s="30">
        <v>0</v>
      </c>
      <c r="I14" s="30">
        <v>0</v>
      </c>
      <c r="J14" s="30">
        <v>0</v>
      </c>
      <c r="K14" s="30">
        <v>0</v>
      </c>
      <c r="L14" s="30">
        <f>Table4[[#This Row],[Breakfast Served]]+Table4[[#This Row],[Lunch Served]]+Table4[[#This Row],[Supper Served]]+Table4[[#This Row],[Snack Served]]</f>
        <v>101194</v>
      </c>
    </row>
    <row r="15" spans="1:12" x14ac:dyDescent="0.35">
      <c r="A15" t="s">
        <v>22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f>Table4[[#This Row],[Breakfast Served]]+Table4[[#This Row],[Lunch Served]]+Table4[[#This Row],[Supper Served]]+Table4[[#This Row],[Snack Served]]</f>
        <v>0</v>
      </c>
    </row>
    <row r="16" spans="1:12" x14ac:dyDescent="0.35">
      <c r="A16" t="s">
        <v>23</v>
      </c>
      <c r="B16" s="30">
        <v>21</v>
      </c>
      <c r="C16" s="30">
        <v>183</v>
      </c>
      <c r="D16" s="30">
        <v>298125</v>
      </c>
      <c r="E16" s="30">
        <v>22344.321599999999</v>
      </c>
      <c r="F16" s="30">
        <v>514578</v>
      </c>
      <c r="G16" s="30">
        <v>38475.327899999997</v>
      </c>
      <c r="H16" s="30">
        <v>0</v>
      </c>
      <c r="I16" s="30">
        <v>0</v>
      </c>
      <c r="J16" s="30">
        <v>2070</v>
      </c>
      <c r="K16" s="30">
        <v>147.8571</v>
      </c>
      <c r="L16" s="30">
        <f>Table4[[#This Row],[Breakfast Served]]+Table4[[#This Row],[Lunch Served]]+Table4[[#This Row],[Supper Served]]+Table4[[#This Row],[Snack Served]]</f>
        <v>814773</v>
      </c>
    </row>
    <row r="17" spans="1:12" x14ac:dyDescent="0.35">
      <c r="A17" t="s">
        <v>24</v>
      </c>
      <c r="B17" s="30">
        <v>3</v>
      </c>
      <c r="C17" s="30">
        <v>8</v>
      </c>
      <c r="D17" s="30">
        <v>23134</v>
      </c>
      <c r="E17" s="30">
        <v>1745.3354999999999</v>
      </c>
      <c r="F17" s="30">
        <v>26339</v>
      </c>
      <c r="G17" s="30">
        <v>2071.1538</v>
      </c>
      <c r="H17" s="30">
        <v>0</v>
      </c>
      <c r="I17" s="30">
        <v>0</v>
      </c>
      <c r="J17" s="30">
        <v>0</v>
      </c>
      <c r="K17" s="30">
        <v>0</v>
      </c>
      <c r="L17" s="30">
        <f>Table4[[#This Row],[Breakfast Served]]+Table4[[#This Row],[Lunch Served]]+Table4[[#This Row],[Supper Served]]+Table4[[#This Row],[Snack Served]]</f>
        <v>49473</v>
      </c>
    </row>
    <row r="18" spans="1:12" x14ac:dyDescent="0.35">
      <c r="A18" t="s">
        <v>25</v>
      </c>
      <c r="B18" s="30">
        <v>9</v>
      </c>
      <c r="C18" s="30">
        <v>17</v>
      </c>
      <c r="D18" s="30">
        <v>25343</v>
      </c>
      <c r="E18" s="30">
        <v>2115.9865</v>
      </c>
      <c r="F18" s="30">
        <v>40677</v>
      </c>
      <c r="G18" s="30">
        <v>3390.1541000000002</v>
      </c>
      <c r="H18" s="30">
        <v>0</v>
      </c>
      <c r="I18" s="30">
        <v>0</v>
      </c>
      <c r="J18" s="30">
        <v>0</v>
      </c>
      <c r="K18" s="30">
        <v>0</v>
      </c>
      <c r="L18" s="30">
        <f>Table4[[#This Row],[Breakfast Served]]+Table4[[#This Row],[Lunch Served]]+Table4[[#This Row],[Supper Served]]+Table4[[#This Row],[Snack Served]]</f>
        <v>66020</v>
      </c>
    </row>
    <row r="19" spans="1:12" x14ac:dyDescent="0.35">
      <c r="A19" t="s">
        <v>26</v>
      </c>
      <c r="B19" s="30">
        <v>11</v>
      </c>
      <c r="C19" s="30">
        <v>35</v>
      </c>
      <c r="D19" s="30">
        <v>58920</v>
      </c>
      <c r="E19" s="30">
        <v>4978.1617999999999</v>
      </c>
      <c r="F19" s="30">
        <v>84304</v>
      </c>
      <c r="G19" s="30">
        <v>7024.1221999999998</v>
      </c>
      <c r="H19" s="30">
        <v>0</v>
      </c>
      <c r="I19" s="30">
        <v>0</v>
      </c>
      <c r="J19" s="30">
        <v>5775</v>
      </c>
      <c r="K19" s="30">
        <v>454.30759999999998</v>
      </c>
      <c r="L19" s="30">
        <f>Table4[[#This Row],[Breakfast Served]]+Table4[[#This Row],[Lunch Served]]+Table4[[#This Row],[Supper Served]]+Table4[[#This Row],[Snack Served]]</f>
        <v>148999</v>
      </c>
    </row>
    <row r="20" spans="1:12" x14ac:dyDescent="0.35">
      <c r="A20" t="s">
        <v>27</v>
      </c>
      <c r="B20" s="30">
        <v>2</v>
      </c>
      <c r="C20" s="30">
        <v>3</v>
      </c>
      <c r="D20" s="30">
        <v>4699</v>
      </c>
      <c r="E20" s="30">
        <v>290.1739</v>
      </c>
      <c r="F20" s="30">
        <v>6027</v>
      </c>
      <c r="G20" s="30">
        <v>366.24540000000002</v>
      </c>
      <c r="H20" s="30">
        <v>0</v>
      </c>
      <c r="I20" s="30">
        <v>0</v>
      </c>
      <c r="J20" s="30">
        <v>0</v>
      </c>
      <c r="K20" s="30">
        <v>0</v>
      </c>
      <c r="L20" s="30">
        <f>Table4[[#This Row],[Breakfast Served]]+Table4[[#This Row],[Lunch Served]]+Table4[[#This Row],[Supper Served]]+Table4[[#This Row],[Snack Served]]</f>
        <v>10726</v>
      </c>
    </row>
    <row r="21" spans="1:12" x14ac:dyDescent="0.35">
      <c r="A21" t="s">
        <v>28</v>
      </c>
      <c r="B21" s="30">
        <v>27</v>
      </c>
      <c r="C21" s="30">
        <v>124</v>
      </c>
      <c r="D21" s="30">
        <v>443078</v>
      </c>
      <c r="E21" s="30">
        <v>31391.213500000002</v>
      </c>
      <c r="F21" s="30">
        <v>430221</v>
      </c>
      <c r="G21" s="30">
        <v>27536.768800000002</v>
      </c>
      <c r="H21" s="30">
        <v>0</v>
      </c>
      <c r="I21" s="30">
        <v>0</v>
      </c>
      <c r="J21" s="30">
        <v>1844</v>
      </c>
      <c r="K21" s="30">
        <v>110.8211</v>
      </c>
      <c r="L21" s="30">
        <f>Table4[[#This Row],[Breakfast Served]]+Table4[[#This Row],[Lunch Served]]+Table4[[#This Row],[Supper Served]]+Table4[[#This Row],[Snack Served]]</f>
        <v>875143</v>
      </c>
    </row>
    <row r="22" spans="1:12" x14ac:dyDescent="0.35">
      <c r="A22" t="s">
        <v>29</v>
      </c>
      <c r="B22" s="30">
        <v>6</v>
      </c>
      <c r="C22" s="30">
        <v>11</v>
      </c>
      <c r="D22" s="30">
        <v>12725</v>
      </c>
      <c r="E22" s="30">
        <v>1070.6849</v>
      </c>
      <c r="F22" s="30">
        <v>22835</v>
      </c>
      <c r="G22" s="30">
        <v>1718.6695</v>
      </c>
      <c r="H22" s="30">
        <v>0</v>
      </c>
      <c r="I22" s="30">
        <v>0</v>
      </c>
      <c r="J22" s="30">
        <v>0</v>
      </c>
      <c r="K22" s="30">
        <v>0</v>
      </c>
      <c r="L22" s="30">
        <f>Table4[[#This Row],[Breakfast Served]]+Table4[[#This Row],[Lunch Served]]+Table4[[#This Row],[Supper Served]]+Table4[[#This Row],[Snack Served]]</f>
        <v>35560</v>
      </c>
    </row>
    <row r="23" spans="1:12" x14ac:dyDescent="0.35">
      <c r="A23" t="s">
        <v>30</v>
      </c>
      <c r="B23" s="30">
        <v>4</v>
      </c>
      <c r="C23" s="30">
        <v>8</v>
      </c>
      <c r="D23" s="30">
        <v>15049</v>
      </c>
      <c r="E23" s="30">
        <v>1220.7899</v>
      </c>
      <c r="F23" s="30">
        <v>22394</v>
      </c>
      <c r="G23" s="30">
        <v>1878.4926</v>
      </c>
      <c r="H23" s="30">
        <v>0</v>
      </c>
      <c r="I23" s="30">
        <v>0</v>
      </c>
      <c r="J23" s="30">
        <v>0</v>
      </c>
      <c r="K23" s="30">
        <v>0</v>
      </c>
      <c r="L23" s="30">
        <f>Table4[[#This Row],[Breakfast Served]]+Table4[[#This Row],[Lunch Served]]+Table4[[#This Row],[Supper Served]]+Table4[[#This Row],[Snack Served]]</f>
        <v>37443</v>
      </c>
    </row>
    <row r="24" spans="1:12" x14ac:dyDescent="0.35">
      <c r="A24" t="s">
        <v>31</v>
      </c>
      <c r="B24" s="30">
        <v>2</v>
      </c>
      <c r="C24" s="30">
        <v>3</v>
      </c>
      <c r="D24" s="30">
        <v>4067</v>
      </c>
      <c r="E24" s="30">
        <v>300.142</v>
      </c>
      <c r="F24" s="30">
        <v>5291</v>
      </c>
      <c r="G24" s="30">
        <v>390.67129999999997</v>
      </c>
      <c r="H24" s="30">
        <v>0</v>
      </c>
      <c r="I24" s="30">
        <v>0</v>
      </c>
      <c r="J24" s="30">
        <v>0</v>
      </c>
      <c r="K24" s="30">
        <v>0</v>
      </c>
      <c r="L24" s="30">
        <f>Table4[[#This Row],[Breakfast Served]]+Table4[[#This Row],[Lunch Served]]+Table4[[#This Row],[Supper Served]]+Table4[[#This Row],[Snack Served]]</f>
        <v>9358</v>
      </c>
    </row>
    <row r="25" spans="1:12" x14ac:dyDescent="0.35">
      <c r="A25" t="s">
        <v>32</v>
      </c>
      <c r="B25" s="30">
        <v>68</v>
      </c>
      <c r="C25" s="30">
        <v>1059</v>
      </c>
      <c r="D25" s="30">
        <v>1984771</v>
      </c>
      <c r="E25" s="30">
        <v>125390.95480000001</v>
      </c>
      <c r="F25" s="30">
        <v>2950964</v>
      </c>
      <c r="G25" s="30">
        <v>185525.65580000001</v>
      </c>
      <c r="H25" s="30">
        <v>0</v>
      </c>
      <c r="I25" s="30">
        <v>0</v>
      </c>
      <c r="J25" s="30">
        <v>19272</v>
      </c>
      <c r="K25" s="30">
        <v>1370.3416</v>
      </c>
      <c r="L25" s="30">
        <f>Table4[[#This Row],[Breakfast Served]]+Table4[[#This Row],[Lunch Served]]+Table4[[#This Row],[Supper Served]]+Table4[[#This Row],[Snack Served]]</f>
        <v>4955007</v>
      </c>
    </row>
    <row r="26" spans="1:12" x14ac:dyDescent="0.35">
      <c r="A26" t="s">
        <v>33</v>
      </c>
      <c r="B26" s="30">
        <v>5</v>
      </c>
      <c r="C26" s="30">
        <v>32</v>
      </c>
      <c r="D26" s="30">
        <v>58251</v>
      </c>
      <c r="E26" s="30">
        <v>5432.8959999999997</v>
      </c>
      <c r="F26" s="30">
        <v>78953</v>
      </c>
      <c r="G26" s="30">
        <v>5201.1149999999998</v>
      </c>
      <c r="H26" s="30">
        <v>0</v>
      </c>
      <c r="I26" s="30">
        <v>0</v>
      </c>
      <c r="J26" s="30">
        <v>0</v>
      </c>
      <c r="K26" s="30">
        <v>0</v>
      </c>
      <c r="L26" s="30">
        <f>Table4[[#This Row],[Breakfast Served]]+Table4[[#This Row],[Lunch Served]]+Table4[[#This Row],[Supper Served]]+Table4[[#This Row],[Snack Served]]</f>
        <v>137204</v>
      </c>
    </row>
    <row r="27" spans="1:12" x14ac:dyDescent="0.35">
      <c r="A27" t="s">
        <v>34</v>
      </c>
      <c r="B27" s="30">
        <v>3</v>
      </c>
      <c r="C27" s="30">
        <v>10</v>
      </c>
      <c r="D27" s="30">
        <v>43573</v>
      </c>
      <c r="E27" s="30">
        <v>2900.0834</v>
      </c>
      <c r="F27" s="30">
        <v>61404</v>
      </c>
      <c r="G27" s="30">
        <v>3896.3128000000002</v>
      </c>
      <c r="H27" s="30">
        <v>0</v>
      </c>
      <c r="I27" s="30">
        <v>0</v>
      </c>
      <c r="J27" s="30">
        <v>0</v>
      </c>
      <c r="K27" s="30">
        <v>0</v>
      </c>
      <c r="L27" s="30">
        <f>Table4[[#This Row],[Breakfast Served]]+Table4[[#This Row],[Lunch Served]]+Table4[[#This Row],[Supper Served]]+Table4[[#This Row],[Snack Served]]</f>
        <v>104977</v>
      </c>
    </row>
    <row r="28" spans="1:12" x14ac:dyDescent="0.35">
      <c r="A28" t="s">
        <v>35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f>Table4[[#This Row],[Breakfast Served]]+Table4[[#This Row],[Lunch Served]]+Table4[[#This Row],[Supper Served]]+Table4[[#This Row],[Snack Served]]</f>
        <v>0</v>
      </c>
    </row>
    <row r="29" spans="1:12" x14ac:dyDescent="0.35">
      <c r="A29" t="s">
        <v>36</v>
      </c>
      <c r="B29" s="30">
        <v>7</v>
      </c>
      <c r="C29" s="30">
        <v>14</v>
      </c>
      <c r="D29" s="30">
        <v>41751</v>
      </c>
      <c r="E29" s="30">
        <v>3044.415</v>
      </c>
      <c r="F29" s="30">
        <v>61162</v>
      </c>
      <c r="G29" s="30">
        <v>4262.9970999999996</v>
      </c>
      <c r="H29" s="30">
        <v>0</v>
      </c>
      <c r="I29" s="30">
        <v>0</v>
      </c>
      <c r="J29" s="30">
        <v>0</v>
      </c>
      <c r="K29" s="30">
        <v>0</v>
      </c>
      <c r="L29" s="30">
        <f>Table4[[#This Row],[Breakfast Served]]+Table4[[#This Row],[Lunch Served]]+Table4[[#This Row],[Supper Served]]+Table4[[#This Row],[Snack Served]]</f>
        <v>102913</v>
      </c>
    </row>
    <row r="30" spans="1:12" x14ac:dyDescent="0.35">
      <c r="A30" t="s">
        <v>37</v>
      </c>
      <c r="B30" s="30">
        <v>11</v>
      </c>
      <c r="C30" s="30">
        <v>36</v>
      </c>
      <c r="D30" s="30">
        <v>56962</v>
      </c>
      <c r="E30" s="30">
        <v>4370.0756000000001</v>
      </c>
      <c r="F30" s="30">
        <v>119846</v>
      </c>
      <c r="G30" s="30">
        <v>8341.6934000000001</v>
      </c>
      <c r="H30" s="30">
        <v>0</v>
      </c>
      <c r="I30" s="30">
        <v>0</v>
      </c>
      <c r="J30" s="30">
        <v>0</v>
      </c>
      <c r="K30" s="30">
        <v>0</v>
      </c>
      <c r="L30" s="30">
        <f>Table4[[#This Row],[Breakfast Served]]+Table4[[#This Row],[Lunch Served]]+Table4[[#This Row],[Supper Served]]+Table4[[#This Row],[Snack Served]]</f>
        <v>176808</v>
      </c>
    </row>
    <row r="31" spans="1:12" x14ac:dyDescent="0.35">
      <c r="A31" t="s">
        <v>38</v>
      </c>
      <c r="B31" s="30">
        <v>2</v>
      </c>
      <c r="C31" s="30">
        <v>2</v>
      </c>
      <c r="D31" s="30">
        <v>4083</v>
      </c>
      <c r="E31" s="30">
        <v>283.53280000000001</v>
      </c>
      <c r="F31" s="30">
        <v>6975</v>
      </c>
      <c r="G31" s="30">
        <v>484.8963</v>
      </c>
      <c r="H31" s="30">
        <v>0</v>
      </c>
      <c r="I31" s="30">
        <v>0</v>
      </c>
      <c r="J31" s="30">
        <v>0</v>
      </c>
      <c r="K31" s="30">
        <v>0</v>
      </c>
      <c r="L31" s="30">
        <f>Table4[[#This Row],[Breakfast Served]]+Table4[[#This Row],[Lunch Served]]+Table4[[#This Row],[Supper Served]]+Table4[[#This Row],[Snack Served]]</f>
        <v>11058</v>
      </c>
    </row>
    <row r="32" spans="1:12" x14ac:dyDescent="0.35">
      <c r="A32" t="s">
        <v>39</v>
      </c>
      <c r="B32" s="30">
        <v>1</v>
      </c>
      <c r="C32" s="30">
        <v>1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f>Table4[[#This Row],[Breakfast Served]]+Table4[[#This Row],[Lunch Served]]+Table4[[#This Row],[Supper Served]]+Table4[[#This Row],[Snack Served]]</f>
        <v>0</v>
      </c>
    </row>
    <row r="33" spans="1:12" x14ac:dyDescent="0.35">
      <c r="A33" t="s">
        <v>40</v>
      </c>
      <c r="B33" s="30">
        <v>11</v>
      </c>
      <c r="C33" s="30">
        <v>49</v>
      </c>
      <c r="D33" s="30">
        <v>119211</v>
      </c>
      <c r="E33" s="30">
        <v>10433.6006</v>
      </c>
      <c r="F33" s="30">
        <v>194060</v>
      </c>
      <c r="G33" s="30">
        <v>15248.362999999999</v>
      </c>
      <c r="H33" s="30">
        <v>0</v>
      </c>
      <c r="I33" s="30">
        <v>0</v>
      </c>
      <c r="J33" s="30">
        <v>9520</v>
      </c>
      <c r="K33" s="30">
        <v>650.66809999999998</v>
      </c>
      <c r="L33" s="30">
        <f>Table4[[#This Row],[Breakfast Served]]+Table4[[#This Row],[Lunch Served]]+Table4[[#This Row],[Supper Served]]+Table4[[#This Row],[Snack Served]]</f>
        <v>322791</v>
      </c>
    </row>
    <row r="34" spans="1:12" x14ac:dyDescent="0.35">
      <c r="A34" t="s">
        <v>41</v>
      </c>
      <c r="B34" s="30">
        <v>2</v>
      </c>
      <c r="C34" s="30">
        <v>16</v>
      </c>
      <c r="D34" s="30">
        <v>27708</v>
      </c>
      <c r="E34" s="30">
        <v>2030.1158</v>
      </c>
      <c r="F34" s="30">
        <v>35624</v>
      </c>
      <c r="G34" s="30">
        <v>2589.4456</v>
      </c>
      <c r="H34" s="30">
        <v>0</v>
      </c>
      <c r="I34" s="30">
        <v>0</v>
      </c>
      <c r="J34" s="30">
        <v>0</v>
      </c>
      <c r="K34" s="30">
        <v>0</v>
      </c>
      <c r="L34" s="30">
        <f>Table4[[#This Row],[Breakfast Served]]+Table4[[#This Row],[Lunch Served]]+Table4[[#This Row],[Supper Served]]+Table4[[#This Row],[Snack Served]]</f>
        <v>63332</v>
      </c>
    </row>
    <row r="35" spans="1:12" x14ac:dyDescent="0.35">
      <c r="A35" t="s">
        <v>42</v>
      </c>
      <c r="B35" s="30">
        <v>3</v>
      </c>
      <c r="C35" s="30">
        <v>5</v>
      </c>
      <c r="D35" s="30">
        <v>4997</v>
      </c>
      <c r="E35" s="30">
        <v>323.84449999999998</v>
      </c>
      <c r="F35" s="30">
        <v>11630</v>
      </c>
      <c r="G35" s="30">
        <v>753.61630000000002</v>
      </c>
      <c r="H35" s="30">
        <v>0</v>
      </c>
      <c r="I35" s="30">
        <v>0</v>
      </c>
      <c r="J35" s="30">
        <v>1082</v>
      </c>
      <c r="K35" s="30">
        <v>100.7525</v>
      </c>
      <c r="L35" s="30">
        <f>Table4[[#This Row],[Breakfast Served]]+Table4[[#This Row],[Lunch Served]]+Table4[[#This Row],[Supper Served]]+Table4[[#This Row],[Snack Served]]</f>
        <v>17709</v>
      </c>
    </row>
    <row r="36" spans="1:12" x14ac:dyDescent="0.35">
      <c r="A36" t="s">
        <v>43</v>
      </c>
      <c r="B36" s="30">
        <v>18</v>
      </c>
      <c r="C36" s="30">
        <v>160</v>
      </c>
      <c r="D36" s="30">
        <v>320000</v>
      </c>
      <c r="E36" s="30">
        <v>19669.723399999999</v>
      </c>
      <c r="F36" s="30">
        <v>622937</v>
      </c>
      <c r="G36" s="30">
        <v>37019.618199999997</v>
      </c>
      <c r="H36" s="30">
        <v>0</v>
      </c>
      <c r="I36" s="30">
        <v>0</v>
      </c>
      <c r="J36" s="30">
        <v>992</v>
      </c>
      <c r="K36" s="30">
        <v>73.909700000000001</v>
      </c>
      <c r="L36" s="30">
        <f>Table4[[#This Row],[Breakfast Served]]+Table4[[#This Row],[Lunch Served]]+Table4[[#This Row],[Supper Served]]+Table4[[#This Row],[Snack Served]]</f>
        <v>943929</v>
      </c>
    </row>
    <row r="37" spans="1:12" x14ac:dyDescent="0.35">
      <c r="A37" t="s">
        <v>44</v>
      </c>
      <c r="B37" s="30">
        <v>2</v>
      </c>
      <c r="C37" s="30">
        <v>14</v>
      </c>
      <c r="D37" s="30">
        <v>30846</v>
      </c>
      <c r="E37" s="30">
        <v>1865.5725</v>
      </c>
      <c r="F37" s="30">
        <v>42083</v>
      </c>
      <c r="G37" s="30">
        <v>2680.3483999999999</v>
      </c>
      <c r="H37" s="30">
        <v>0</v>
      </c>
      <c r="I37" s="30">
        <v>0</v>
      </c>
      <c r="J37" s="30">
        <v>0</v>
      </c>
      <c r="K37" s="30">
        <v>0</v>
      </c>
      <c r="L37" s="30">
        <f>Table4[[#This Row],[Breakfast Served]]+Table4[[#This Row],[Lunch Served]]+Table4[[#This Row],[Supper Served]]+Table4[[#This Row],[Snack Served]]</f>
        <v>72929</v>
      </c>
    </row>
    <row r="38" spans="1:12" x14ac:dyDescent="0.35">
      <c r="A38" t="s">
        <v>45</v>
      </c>
      <c r="B38" s="30">
        <v>1</v>
      </c>
      <c r="C38" s="30">
        <v>5</v>
      </c>
      <c r="D38" s="30">
        <v>4001</v>
      </c>
      <c r="E38" s="30">
        <v>315.31990000000002</v>
      </c>
      <c r="F38" s="30">
        <v>11846</v>
      </c>
      <c r="G38" s="30">
        <v>961.44600000000003</v>
      </c>
      <c r="H38" s="30">
        <v>0</v>
      </c>
      <c r="I38" s="30">
        <v>0</v>
      </c>
      <c r="J38" s="30">
        <v>0</v>
      </c>
      <c r="K38" s="30">
        <v>0</v>
      </c>
      <c r="L38" s="30">
        <f>Table4[[#This Row],[Breakfast Served]]+Table4[[#This Row],[Lunch Served]]+Table4[[#This Row],[Supper Served]]+Table4[[#This Row],[Snack Served]]</f>
        <v>15847</v>
      </c>
    </row>
    <row r="39" spans="1:12" x14ac:dyDescent="0.35">
      <c r="A39" t="s">
        <v>46</v>
      </c>
      <c r="B39" s="30">
        <v>21</v>
      </c>
      <c r="C39" s="30">
        <v>256</v>
      </c>
      <c r="D39" s="30">
        <v>405935</v>
      </c>
      <c r="E39" s="30">
        <v>31120.723399999999</v>
      </c>
      <c r="F39" s="30">
        <v>806182</v>
      </c>
      <c r="G39" s="30">
        <v>52662.083200000001</v>
      </c>
      <c r="H39" s="30">
        <v>290</v>
      </c>
      <c r="I39" s="30">
        <v>52.6</v>
      </c>
      <c r="J39" s="30">
        <v>0</v>
      </c>
      <c r="K39" s="30">
        <v>0</v>
      </c>
      <c r="L39" s="30">
        <f>Table4[[#This Row],[Breakfast Served]]+Table4[[#This Row],[Lunch Served]]+Table4[[#This Row],[Supper Served]]+Table4[[#This Row],[Snack Served]]</f>
        <v>1212407</v>
      </c>
    </row>
    <row r="40" spans="1:12" x14ac:dyDescent="0.35">
      <c r="A40" t="s">
        <v>47</v>
      </c>
      <c r="B40" s="30">
        <v>12</v>
      </c>
      <c r="C40" s="30">
        <v>104</v>
      </c>
      <c r="D40" s="30">
        <v>137301</v>
      </c>
      <c r="E40" s="30">
        <v>7950.5721999999996</v>
      </c>
      <c r="F40" s="30">
        <v>262509</v>
      </c>
      <c r="G40" s="30">
        <v>15490.736999999999</v>
      </c>
      <c r="H40" s="30">
        <v>0</v>
      </c>
      <c r="I40" s="30">
        <v>0</v>
      </c>
      <c r="J40" s="30">
        <v>1889</v>
      </c>
      <c r="K40" s="30">
        <v>131.41659999999999</v>
      </c>
      <c r="L40" s="30">
        <f>Table4[[#This Row],[Breakfast Served]]+Table4[[#This Row],[Lunch Served]]+Table4[[#This Row],[Supper Served]]+Table4[[#This Row],[Snack Served]]</f>
        <v>401699</v>
      </c>
    </row>
    <row r="41" spans="1:12" x14ac:dyDescent="0.35">
      <c r="A41" t="s">
        <v>48</v>
      </c>
      <c r="B41" s="30">
        <v>3</v>
      </c>
      <c r="C41" s="30">
        <v>16</v>
      </c>
      <c r="D41" s="30">
        <v>28476</v>
      </c>
      <c r="E41" s="30">
        <v>1593.7281</v>
      </c>
      <c r="F41" s="30">
        <v>56927</v>
      </c>
      <c r="G41" s="30">
        <v>3298.4277999999999</v>
      </c>
      <c r="H41" s="30">
        <v>0</v>
      </c>
      <c r="I41" s="30">
        <v>0</v>
      </c>
      <c r="J41" s="30">
        <v>0</v>
      </c>
      <c r="K41" s="30">
        <v>0</v>
      </c>
      <c r="L41" s="30">
        <f>Table4[[#This Row],[Breakfast Served]]+Table4[[#This Row],[Lunch Served]]+Table4[[#This Row],[Supper Served]]+Table4[[#This Row],[Snack Served]]</f>
        <v>85403</v>
      </c>
    </row>
    <row r="42" spans="1:12" x14ac:dyDescent="0.35">
      <c r="A42" t="s">
        <v>49</v>
      </c>
      <c r="B42" s="30">
        <v>24</v>
      </c>
      <c r="C42" s="30">
        <v>146</v>
      </c>
      <c r="D42" s="30">
        <v>230784</v>
      </c>
      <c r="E42" s="30">
        <v>17119.995599999998</v>
      </c>
      <c r="F42" s="30">
        <v>420282</v>
      </c>
      <c r="G42" s="30">
        <v>29340.429100000001</v>
      </c>
      <c r="H42" s="30">
        <v>0</v>
      </c>
      <c r="I42" s="30">
        <v>0</v>
      </c>
      <c r="J42" s="30">
        <v>16251</v>
      </c>
      <c r="K42" s="30">
        <v>841.27099999999996</v>
      </c>
      <c r="L42" s="30">
        <f>Table4[[#This Row],[Breakfast Served]]+Table4[[#This Row],[Lunch Served]]+Table4[[#This Row],[Supper Served]]+Table4[[#This Row],[Snack Served]]</f>
        <v>667317</v>
      </c>
    </row>
    <row r="43" spans="1:12" x14ac:dyDescent="0.35">
      <c r="A43" t="s">
        <v>50</v>
      </c>
      <c r="B43" s="30">
        <v>26</v>
      </c>
      <c r="C43" s="30">
        <v>185</v>
      </c>
      <c r="D43" s="30">
        <v>332902</v>
      </c>
      <c r="E43" s="30">
        <v>22103.211500000001</v>
      </c>
      <c r="F43" s="30">
        <v>707764</v>
      </c>
      <c r="G43" s="30">
        <v>47573.061500000003</v>
      </c>
      <c r="H43" s="30">
        <v>667</v>
      </c>
      <c r="I43" s="30">
        <v>37.055599999999998</v>
      </c>
      <c r="J43" s="30">
        <v>71212</v>
      </c>
      <c r="K43" s="30">
        <v>5931.9143000000004</v>
      </c>
      <c r="L43" s="30">
        <f>Table4[[#This Row],[Breakfast Served]]+Table4[[#This Row],[Lunch Served]]+Table4[[#This Row],[Supper Served]]+Table4[[#This Row],[Snack Served]]</f>
        <v>1112545</v>
      </c>
    </row>
    <row r="44" spans="1:12" x14ac:dyDescent="0.35">
      <c r="A44" t="s">
        <v>51</v>
      </c>
      <c r="B44" s="30">
        <v>1</v>
      </c>
      <c r="C44" s="30">
        <v>57</v>
      </c>
      <c r="D44" s="30">
        <v>96283</v>
      </c>
      <c r="E44" s="30">
        <v>5258.0154000000002</v>
      </c>
      <c r="F44" s="30">
        <v>161948</v>
      </c>
      <c r="G44" s="30">
        <v>8853.3333000000002</v>
      </c>
      <c r="H44" s="30">
        <v>0</v>
      </c>
      <c r="I44" s="30">
        <v>0</v>
      </c>
      <c r="J44" s="30">
        <v>0</v>
      </c>
      <c r="K44" s="30">
        <v>0</v>
      </c>
      <c r="L44" s="30">
        <f>Table4[[#This Row],[Breakfast Served]]+Table4[[#This Row],[Lunch Served]]+Table4[[#This Row],[Supper Served]]+Table4[[#This Row],[Snack Served]]</f>
        <v>258231</v>
      </c>
    </row>
    <row r="45" spans="1:12" x14ac:dyDescent="0.35">
      <c r="A45" t="s">
        <v>52</v>
      </c>
      <c r="B45" s="30">
        <v>9</v>
      </c>
      <c r="C45" s="30">
        <v>128</v>
      </c>
      <c r="D45" s="30">
        <v>206902</v>
      </c>
      <c r="E45" s="30">
        <v>11006.914000000001</v>
      </c>
      <c r="F45" s="30">
        <v>323277</v>
      </c>
      <c r="G45" s="30">
        <v>18625.557700000001</v>
      </c>
      <c r="H45" s="30">
        <v>0</v>
      </c>
      <c r="I45" s="30">
        <v>0</v>
      </c>
      <c r="J45" s="30">
        <v>0</v>
      </c>
      <c r="K45" s="30">
        <v>0</v>
      </c>
      <c r="L45" s="30">
        <f>Table4[[#This Row],[Breakfast Served]]+Table4[[#This Row],[Lunch Served]]+Table4[[#This Row],[Supper Served]]+Table4[[#This Row],[Snack Served]]</f>
        <v>530179</v>
      </c>
    </row>
    <row r="46" spans="1:12" x14ac:dyDescent="0.35">
      <c r="A46" t="s">
        <v>53</v>
      </c>
      <c r="B46" s="30">
        <v>5</v>
      </c>
      <c r="C46" s="30">
        <v>21</v>
      </c>
      <c r="D46" s="30">
        <v>88442</v>
      </c>
      <c r="E46" s="30">
        <v>5811.1711999999998</v>
      </c>
      <c r="F46" s="30">
        <v>97426</v>
      </c>
      <c r="G46" s="30">
        <v>6188.4623000000001</v>
      </c>
      <c r="H46" s="30">
        <v>0</v>
      </c>
      <c r="I46" s="30">
        <v>0</v>
      </c>
      <c r="J46" s="30">
        <v>0</v>
      </c>
      <c r="K46" s="30">
        <v>0</v>
      </c>
      <c r="L46" s="30">
        <f>Table4[[#This Row],[Breakfast Served]]+Table4[[#This Row],[Lunch Served]]+Table4[[#This Row],[Supper Served]]+Table4[[#This Row],[Snack Served]]</f>
        <v>185868</v>
      </c>
    </row>
    <row r="47" spans="1:12" x14ac:dyDescent="0.35">
      <c r="A47" t="s">
        <v>54</v>
      </c>
      <c r="B47" s="30">
        <v>4</v>
      </c>
      <c r="C47" s="30">
        <v>10</v>
      </c>
      <c r="D47" s="30">
        <v>29689</v>
      </c>
      <c r="E47" s="30">
        <v>2183.6790999999998</v>
      </c>
      <c r="F47" s="30">
        <v>46037</v>
      </c>
      <c r="G47" s="30">
        <v>3396.797</v>
      </c>
      <c r="H47" s="30">
        <v>0</v>
      </c>
      <c r="I47" s="30">
        <v>0</v>
      </c>
      <c r="J47" s="30">
        <v>0</v>
      </c>
      <c r="K47" s="30">
        <v>0</v>
      </c>
      <c r="L47" s="30">
        <f>Table4[[#This Row],[Breakfast Served]]+Table4[[#This Row],[Lunch Served]]+Table4[[#This Row],[Supper Served]]+Table4[[#This Row],[Snack Served]]</f>
        <v>75726</v>
      </c>
    </row>
    <row r="48" spans="1:12" x14ac:dyDescent="0.35">
      <c r="A48" t="s">
        <v>55</v>
      </c>
      <c r="B48" s="30">
        <v>11</v>
      </c>
      <c r="C48" s="30">
        <v>34</v>
      </c>
      <c r="D48" s="30">
        <v>76096</v>
      </c>
      <c r="E48" s="30">
        <v>5935.7394000000004</v>
      </c>
      <c r="F48" s="30">
        <v>125637</v>
      </c>
      <c r="G48" s="30">
        <v>9207.2286999999997</v>
      </c>
      <c r="H48" s="30">
        <v>0</v>
      </c>
      <c r="I48" s="30">
        <v>0</v>
      </c>
      <c r="J48" s="30">
        <v>0</v>
      </c>
      <c r="K48" s="30">
        <v>0</v>
      </c>
      <c r="L48" s="30">
        <f>Table4[[#This Row],[Breakfast Served]]+Table4[[#This Row],[Lunch Served]]+Table4[[#This Row],[Supper Served]]+Table4[[#This Row],[Snack Served]]</f>
        <v>201733</v>
      </c>
    </row>
    <row r="49" spans="1:12" x14ac:dyDescent="0.35">
      <c r="A49" t="s">
        <v>56</v>
      </c>
      <c r="B49" s="30">
        <v>15</v>
      </c>
      <c r="C49" s="30">
        <v>70</v>
      </c>
      <c r="D49" s="30">
        <v>191990</v>
      </c>
      <c r="E49" s="30">
        <v>13089.550499999999</v>
      </c>
      <c r="F49" s="30">
        <v>325314</v>
      </c>
      <c r="G49" s="30">
        <v>21804.876499999998</v>
      </c>
      <c r="H49" s="30">
        <v>0</v>
      </c>
      <c r="I49" s="30">
        <v>0</v>
      </c>
      <c r="J49" s="30">
        <v>7000</v>
      </c>
      <c r="K49" s="30">
        <v>355.55560000000003</v>
      </c>
      <c r="L49" s="30">
        <f>Table4[[#This Row],[Breakfast Served]]+Table4[[#This Row],[Lunch Served]]+Table4[[#This Row],[Supper Served]]+Table4[[#This Row],[Snack Served]]</f>
        <v>524304</v>
      </c>
    </row>
    <row r="50" spans="1:12" x14ac:dyDescent="0.35">
      <c r="A50" t="s">
        <v>57</v>
      </c>
      <c r="B50" s="30">
        <v>4</v>
      </c>
      <c r="C50" s="30">
        <v>32</v>
      </c>
      <c r="D50" s="30">
        <v>82748</v>
      </c>
      <c r="E50" s="30">
        <v>5463.6769000000004</v>
      </c>
      <c r="F50" s="30">
        <v>90635</v>
      </c>
      <c r="G50" s="30">
        <v>6003.8581000000004</v>
      </c>
      <c r="H50" s="30">
        <v>0</v>
      </c>
      <c r="I50" s="30">
        <v>0</v>
      </c>
      <c r="J50" s="30">
        <v>0</v>
      </c>
      <c r="K50" s="30">
        <v>0</v>
      </c>
      <c r="L50" s="30">
        <f>Table4[[#This Row],[Breakfast Served]]+Table4[[#This Row],[Lunch Served]]+Table4[[#This Row],[Supper Served]]+Table4[[#This Row],[Snack Served]]</f>
        <v>173383</v>
      </c>
    </row>
    <row r="51" spans="1:12" x14ac:dyDescent="0.35">
      <c r="A51" t="s">
        <v>58</v>
      </c>
      <c r="B51" s="30">
        <v>8</v>
      </c>
      <c r="C51" s="30">
        <v>29</v>
      </c>
      <c r="D51" s="30">
        <v>23472</v>
      </c>
      <c r="E51" s="30">
        <v>1687.6267</v>
      </c>
      <c r="F51" s="30">
        <v>55332</v>
      </c>
      <c r="G51" s="30">
        <v>3460.9502000000002</v>
      </c>
      <c r="H51" s="30">
        <v>0</v>
      </c>
      <c r="I51" s="30">
        <v>0</v>
      </c>
      <c r="J51" s="30">
        <v>0</v>
      </c>
      <c r="K51" s="30">
        <v>0</v>
      </c>
      <c r="L51" s="30">
        <f>Table4[[#This Row],[Breakfast Served]]+Table4[[#This Row],[Lunch Served]]+Table4[[#This Row],[Supper Served]]+Table4[[#This Row],[Snack Served]]</f>
        <v>78804</v>
      </c>
    </row>
    <row r="52" spans="1:12" x14ac:dyDescent="0.35">
      <c r="A52" t="s">
        <v>59</v>
      </c>
      <c r="B52" s="30"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f>Table4[[#This Row],[Breakfast Served]]+Table4[[#This Row],[Lunch Served]]+Table4[[#This Row],[Supper Served]]+Table4[[#This Row],[Snack Served]]</f>
        <v>0</v>
      </c>
    </row>
    <row r="53" spans="1:12" x14ac:dyDescent="0.35">
      <c r="A53" t="s">
        <v>60</v>
      </c>
      <c r="B53" s="30">
        <v>2</v>
      </c>
      <c r="C53" s="30">
        <v>2</v>
      </c>
      <c r="D53" s="30">
        <v>239</v>
      </c>
      <c r="E53" s="30">
        <v>35.571399999999997</v>
      </c>
      <c r="F53" s="30">
        <v>634</v>
      </c>
      <c r="G53" s="30">
        <v>65.542000000000002</v>
      </c>
      <c r="H53" s="30">
        <v>0</v>
      </c>
      <c r="I53" s="30">
        <v>0</v>
      </c>
      <c r="J53" s="30">
        <v>0</v>
      </c>
      <c r="K53" s="30">
        <v>0</v>
      </c>
      <c r="L53" s="30">
        <f>Table4[[#This Row],[Breakfast Served]]+Table4[[#This Row],[Lunch Served]]+Table4[[#This Row],[Supper Served]]+Table4[[#This Row],[Snack Served]]</f>
        <v>873</v>
      </c>
    </row>
    <row r="54" spans="1:12" x14ac:dyDescent="0.35">
      <c r="A54" t="s">
        <v>61</v>
      </c>
      <c r="B54" s="30">
        <v>5</v>
      </c>
      <c r="C54" s="30">
        <v>32</v>
      </c>
      <c r="D54" s="30">
        <v>42621</v>
      </c>
      <c r="E54" s="30">
        <v>2981.4141</v>
      </c>
      <c r="F54" s="30">
        <v>87653</v>
      </c>
      <c r="G54" s="30">
        <v>5883.1053000000002</v>
      </c>
      <c r="H54" s="30">
        <v>0</v>
      </c>
      <c r="I54" s="30">
        <v>0</v>
      </c>
      <c r="J54" s="30">
        <v>0</v>
      </c>
      <c r="K54" s="30">
        <v>0</v>
      </c>
      <c r="L54" s="30">
        <f>Table4[[#This Row],[Breakfast Served]]+Table4[[#This Row],[Lunch Served]]+Table4[[#This Row],[Supper Served]]+Table4[[#This Row],[Snack Served]]</f>
        <v>130274</v>
      </c>
    </row>
    <row r="55" spans="1:12" x14ac:dyDescent="0.35">
      <c r="A55" t="s">
        <v>62</v>
      </c>
      <c r="B55" s="30">
        <v>7</v>
      </c>
      <c r="C55" s="30">
        <v>48</v>
      </c>
      <c r="D55" s="30">
        <v>63935</v>
      </c>
      <c r="E55" s="30">
        <v>4234.3275999999996</v>
      </c>
      <c r="F55" s="30">
        <v>81548</v>
      </c>
      <c r="G55" s="30">
        <v>5318.9856</v>
      </c>
      <c r="H55" s="30">
        <v>0</v>
      </c>
      <c r="I55" s="30">
        <v>0</v>
      </c>
      <c r="J55" s="30">
        <v>0</v>
      </c>
      <c r="K55" s="30">
        <v>0</v>
      </c>
      <c r="L55" s="30">
        <f>Table4[[#This Row],[Breakfast Served]]+Table4[[#This Row],[Lunch Served]]+Table4[[#This Row],[Supper Served]]+Table4[[#This Row],[Snack Served]]</f>
        <v>145483</v>
      </c>
    </row>
    <row r="56" spans="1:12" x14ac:dyDescent="0.35">
      <c r="A56" t="s">
        <v>63</v>
      </c>
      <c r="B56" s="30">
        <v>15</v>
      </c>
      <c r="C56" s="30">
        <v>99</v>
      </c>
      <c r="D56" s="30">
        <v>116658</v>
      </c>
      <c r="E56" s="30">
        <v>9188.5737000000008</v>
      </c>
      <c r="F56" s="30">
        <v>197843</v>
      </c>
      <c r="G56" s="30">
        <v>13915.213400000001</v>
      </c>
      <c r="H56" s="30">
        <v>1504</v>
      </c>
      <c r="I56" s="30">
        <v>96.821200000000005</v>
      </c>
      <c r="J56" s="30">
        <v>0</v>
      </c>
      <c r="K56" s="30">
        <v>0</v>
      </c>
      <c r="L56" s="30">
        <f>Table4[[#This Row],[Breakfast Served]]+Table4[[#This Row],[Lunch Served]]+Table4[[#This Row],[Supper Served]]+Table4[[#This Row],[Snack Served]]</f>
        <v>316005</v>
      </c>
    </row>
    <row r="57" spans="1:12" x14ac:dyDescent="0.35">
      <c r="A57" t="s">
        <v>64</v>
      </c>
      <c r="B57" s="30">
        <v>2</v>
      </c>
      <c r="C57" s="30">
        <v>11</v>
      </c>
      <c r="D57" s="30">
        <v>15637</v>
      </c>
      <c r="E57" s="30">
        <v>1028.7268999999999</v>
      </c>
      <c r="F57" s="30">
        <v>31541</v>
      </c>
      <c r="G57" s="30">
        <v>2036.0651</v>
      </c>
      <c r="H57" s="30">
        <v>0</v>
      </c>
      <c r="I57" s="30">
        <v>0</v>
      </c>
      <c r="J57" s="30">
        <v>0</v>
      </c>
      <c r="K57" s="30">
        <v>0</v>
      </c>
      <c r="L57" s="30">
        <f>Table4[[#This Row],[Breakfast Served]]+Table4[[#This Row],[Lunch Served]]+Table4[[#This Row],[Supper Served]]+Table4[[#This Row],[Snack Served]]</f>
        <v>47178</v>
      </c>
    </row>
    <row r="58" spans="1:12" x14ac:dyDescent="0.35">
      <c r="A58" t="s">
        <v>65</v>
      </c>
      <c r="B58" s="30">
        <v>5</v>
      </c>
      <c r="C58" s="30">
        <v>7</v>
      </c>
      <c r="D58" s="30">
        <v>29727</v>
      </c>
      <c r="E58" s="30">
        <v>2731.3270000000002</v>
      </c>
      <c r="F58" s="30">
        <v>43038</v>
      </c>
      <c r="G58" s="30">
        <v>3828.2975999999999</v>
      </c>
      <c r="H58" s="30">
        <v>0</v>
      </c>
      <c r="I58" s="30">
        <v>0</v>
      </c>
      <c r="J58" s="30">
        <v>0</v>
      </c>
      <c r="K58" s="30">
        <v>0</v>
      </c>
      <c r="L58" s="30">
        <f>Table4[[#This Row],[Breakfast Served]]+Table4[[#This Row],[Lunch Served]]+Table4[[#This Row],[Supper Served]]+Table4[[#This Row],[Snack Served]]</f>
        <v>72765</v>
      </c>
    </row>
    <row r="59" spans="1:12" x14ac:dyDescent="0.35">
      <c r="A59" t="s">
        <v>66</v>
      </c>
      <c r="B59" s="30">
        <v>2</v>
      </c>
      <c r="C59" s="30">
        <v>2</v>
      </c>
      <c r="D59" s="30">
        <v>1905</v>
      </c>
      <c r="E59" s="30">
        <v>161.55359999999999</v>
      </c>
      <c r="F59" s="30">
        <v>2183</v>
      </c>
      <c r="G59" s="30">
        <v>188.53389999999999</v>
      </c>
      <c r="H59" s="30">
        <v>0</v>
      </c>
      <c r="I59" s="30">
        <v>0</v>
      </c>
      <c r="J59" s="30">
        <v>0</v>
      </c>
      <c r="K59" s="30">
        <v>0</v>
      </c>
      <c r="L59" s="30">
        <f>Table4[[#This Row],[Breakfast Served]]+Table4[[#This Row],[Lunch Served]]+Table4[[#This Row],[Supper Served]]+Table4[[#This Row],[Snack Served]]</f>
        <v>4088</v>
      </c>
    </row>
    <row r="60" spans="1:12" x14ac:dyDescent="0.35">
      <c r="A60" t="s">
        <v>67</v>
      </c>
      <c r="B60" s="30">
        <v>22</v>
      </c>
      <c r="C60" s="30">
        <v>77</v>
      </c>
      <c r="D60" s="30">
        <v>133466</v>
      </c>
      <c r="E60" s="30">
        <v>10471.860500000001</v>
      </c>
      <c r="F60" s="30">
        <v>192348</v>
      </c>
      <c r="G60" s="30">
        <v>13811.802600000001</v>
      </c>
      <c r="H60" s="30">
        <v>0</v>
      </c>
      <c r="I60" s="30">
        <v>0</v>
      </c>
      <c r="J60" s="30">
        <v>0</v>
      </c>
      <c r="K60" s="30">
        <v>0</v>
      </c>
      <c r="L60" s="30">
        <f>Table4[[#This Row],[Breakfast Served]]+Table4[[#This Row],[Lunch Served]]+Table4[[#This Row],[Supper Served]]+Table4[[#This Row],[Snack Served]]</f>
        <v>325814</v>
      </c>
    </row>
    <row r="61" spans="1:12" x14ac:dyDescent="0.35">
      <c r="A61" t="s">
        <v>68</v>
      </c>
      <c r="B61" s="30">
        <v>1</v>
      </c>
      <c r="C61" s="30">
        <v>1</v>
      </c>
      <c r="D61" s="30">
        <v>856</v>
      </c>
      <c r="E61" s="30">
        <v>126.0778</v>
      </c>
      <c r="F61" s="30">
        <v>1097</v>
      </c>
      <c r="G61" s="30">
        <v>161.83609999999999</v>
      </c>
      <c r="H61" s="30">
        <v>0</v>
      </c>
      <c r="I61" s="30">
        <v>0</v>
      </c>
      <c r="J61" s="30">
        <v>0</v>
      </c>
      <c r="K61" s="30">
        <v>0</v>
      </c>
      <c r="L61" s="30">
        <f>Table4[[#This Row],[Breakfast Served]]+Table4[[#This Row],[Lunch Served]]+Table4[[#This Row],[Supper Served]]+Table4[[#This Row],[Snack Served]]</f>
        <v>1953</v>
      </c>
    </row>
    <row r="62" spans="1:12" x14ac:dyDescent="0.35">
      <c r="A62" t="s">
        <v>69</v>
      </c>
      <c r="B62" s="30">
        <v>14</v>
      </c>
      <c r="C62" s="30">
        <v>83</v>
      </c>
      <c r="D62" s="30">
        <v>176644</v>
      </c>
      <c r="E62" s="30">
        <v>11427.403700000001</v>
      </c>
      <c r="F62" s="30">
        <v>295746</v>
      </c>
      <c r="G62" s="30">
        <v>18790.072199999999</v>
      </c>
      <c r="H62" s="30">
        <v>0</v>
      </c>
      <c r="I62" s="30">
        <v>0</v>
      </c>
      <c r="J62" s="30">
        <v>13382</v>
      </c>
      <c r="K62" s="30">
        <v>974.45060000000001</v>
      </c>
      <c r="L62" s="30">
        <f>Table4[[#This Row],[Breakfast Served]]+Table4[[#This Row],[Lunch Served]]+Table4[[#This Row],[Supper Served]]+Table4[[#This Row],[Snack Served]]</f>
        <v>485772</v>
      </c>
    </row>
    <row r="63" spans="1:12" x14ac:dyDescent="0.35">
      <c r="A63" t="s">
        <v>70</v>
      </c>
      <c r="B63" s="30">
        <v>5</v>
      </c>
      <c r="C63" s="30">
        <v>36</v>
      </c>
      <c r="D63" s="30">
        <v>71090</v>
      </c>
      <c r="E63" s="30">
        <v>4454.1275999999998</v>
      </c>
      <c r="F63" s="30">
        <v>135503</v>
      </c>
      <c r="G63" s="30">
        <v>8238.7713000000003</v>
      </c>
      <c r="H63" s="30">
        <v>0</v>
      </c>
      <c r="I63" s="30">
        <v>0</v>
      </c>
      <c r="J63" s="30">
        <v>936</v>
      </c>
      <c r="K63" s="30">
        <v>49.263199999999998</v>
      </c>
      <c r="L63" s="30">
        <f>Table4[[#This Row],[Breakfast Served]]+Table4[[#This Row],[Lunch Served]]+Table4[[#This Row],[Supper Served]]+Table4[[#This Row],[Snack Served]]</f>
        <v>207529</v>
      </c>
    </row>
    <row r="64" spans="1:12" x14ac:dyDescent="0.35">
      <c r="A64" t="s">
        <v>71</v>
      </c>
      <c r="B64" s="30">
        <v>4</v>
      </c>
      <c r="C64" s="30">
        <v>12</v>
      </c>
      <c r="D64" s="30">
        <v>10814</v>
      </c>
      <c r="E64" s="30">
        <v>764.30269999999996</v>
      </c>
      <c r="F64" s="30">
        <v>20611</v>
      </c>
      <c r="G64" s="30">
        <v>1440.0253</v>
      </c>
      <c r="H64" s="30">
        <v>0</v>
      </c>
      <c r="I64" s="30">
        <v>0</v>
      </c>
      <c r="J64" s="30">
        <v>0</v>
      </c>
      <c r="K64" s="30">
        <v>0</v>
      </c>
      <c r="L64" s="30">
        <f>Table4[[#This Row],[Breakfast Served]]+Table4[[#This Row],[Lunch Served]]+Table4[[#This Row],[Supper Served]]+Table4[[#This Row],[Snack Served]]</f>
        <v>31425</v>
      </c>
    </row>
    <row r="65" spans="1:12" x14ac:dyDescent="0.35">
      <c r="A65" s="35" t="s">
        <v>72</v>
      </c>
      <c r="B65" s="36">
        <f>SUM(B7:B64)</f>
        <v>480</v>
      </c>
      <c r="C65" s="36">
        <f t="shared" ref="C65:L65" si="0">SUM(C7:C64)</f>
        <v>3581</v>
      </c>
      <c r="D65" s="36">
        <f t="shared" si="0"/>
        <v>6607094</v>
      </c>
      <c r="E65" s="36">
        <f t="shared" si="0"/>
        <v>447754.52280000021</v>
      </c>
      <c r="F65" s="36">
        <f t="shared" si="0"/>
        <v>10593661</v>
      </c>
      <c r="G65" s="36">
        <f t="shared" si="0"/>
        <v>693170.72660000029</v>
      </c>
      <c r="H65" s="36">
        <f t="shared" si="0"/>
        <v>2461</v>
      </c>
      <c r="I65" s="36">
        <f t="shared" si="0"/>
        <v>186.4768</v>
      </c>
      <c r="J65" s="36">
        <f t="shared" si="0"/>
        <v>172601</v>
      </c>
      <c r="K65" s="36">
        <f t="shared" si="0"/>
        <v>12409.891299999997</v>
      </c>
      <c r="L65" s="36">
        <f t="shared" si="0"/>
        <v>17375817</v>
      </c>
    </row>
  </sheetData>
  <pageMargins left="0.7" right="0.7" top="0.75" bottom="0.75" header="0.3" footer="0.3"/>
  <pageSetup scale="65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L65"/>
  <sheetViews>
    <sheetView workbookViewId="0"/>
  </sheetViews>
  <sheetFormatPr defaultRowHeight="15.5" x14ac:dyDescent="0.35"/>
  <cols>
    <col min="1" max="1" width="15.765625" customWidth="1"/>
    <col min="2" max="2" width="12.3046875" customWidth="1"/>
    <col min="3" max="3" width="8.765625" bestFit="1" customWidth="1"/>
    <col min="4" max="4" width="10.84375" customWidth="1"/>
    <col min="5" max="5" width="19.4609375" customWidth="1"/>
    <col min="6" max="6" width="10" customWidth="1"/>
    <col min="7" max="7" width="18.3046875" customWidth="1"/>
    <col min="8" max="8" width="10.3046875" customWidth="1"/>
    <col min="9" max="9" width="19.3046875" customWidth="1"/>
    <col min="10" max="10" width="10.53515625" bestFit="1" customWidth="1"/>
    <col min="11" max="11" width="18.4609375" customWidth="1"/>
    <col min="12" max="12" width="18.84375" customWidth="1"/>
  </cols>
  <sheetData>
    <row r="1" spans="1:12" ht="20" x14ac:dyDescent="0.4">
      <c r="A1" s="28" t="s">
        <v>146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35">
      <c r="A2" s="27" t="s">
        <v>149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35">
      <c r="A3" t="s">
        <v>0</v>
      </c>
    </row>
    <row r="4" spans="1:12" x14ac:dyDescent="0.35">
      <c r="A4" t="s">
        <v>1</v>
      </c>
    </row>
    <row r="5" spans="1:12" x14ac:dyDescent="0.35">
      <c r="A5" s="26" t="s">
        <v>136</v>
      </c>
    </row>
    <row r="6" spans="1:12" s="5" customFormat="1" ht="43.5" customHeight="1" x14ac:dyDescent="0.35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5" t="s">
        <v>11</v>
      </c>
      <c r="K6" s="5" t="s">
        <v>12</v>
      </c>
      <c r="L6" s="5" t="s">
        <v>74</v>
      </c>
    </row>
    <row r="7" spans="1:12" x14ac:dyDescent="0.35">
      <c r="A7" t="s">
        <v>14</v>
      </c>
      <c r="B7">
        <f>Table1[[#This Row],[Sponsors]]+Table3[[#This Row],[Sponsors]]</f>
        <v>16</v>
      </c>
      <c r="C7">
        <f>Table1[[#This Row],[Sites]]+Table3[[#This Row],[Sites]]</f>
        <v>175</v>
      </c>
      <c r="D7" s="30">
        <f>Table1[[#This Row],[Breakfast Served]]+Table3[[#This Row],[Breakfast Served]]</f>
        <v>49324</v>
      </c>
      <c r="E7" s="30">
        <f>Table1[[#This Row],[Breakfast Average Daily Participation]]+Table3[[#This Row],[Breakfast Average Daily Participation]]</f>
        <v>2925.3382999999999</v>
      </c>
      <c r="F7" s="30">
        <f>Table1[[#This Row],[Lunch Served]]+Table3[[#This Row],[Lunch Served]]</f>
        <v>116504</v>
      </c>
      <c r="G7" s="30">
        <f>Table1[[#This Row],[Lunch Average Daily Participation]]+Table3[[#This Row],[Lunch Average Daily Participation]]</f>
        <v>6069.4521000000004</v>
      </c>
      <c r="H7" s="30">
        <f>Table1[[#This Row],[Supper Served]]+Table3[[#This Row],[Supper Served]]</f>
        <v>0</v>
      </c>
      <c r="I7" s="30">
        <f>Table1[[#This Row],[Supper Average Daily Participation]]+Table3[[#This Row],[Supper Average Daily Participation]]</f>
        <v>0</v>
      </c>
      <c r="J7" s="30">
        <f>Table1[[#This Row],[Snack Served]]+Table3[[#This Row],[Snack Served]]</f>
        <v>45744</v>
      </c>
      <c r="K7" s="30">
        <f>Table1[[#This Row],[Snack Average Daily Participation]]+Table3[[#This Row],[Snack Average Daily Participation]]</f>
        <v>2077</v>
      </c>
      <c r="L7" s="30">
        <f>Table5[[#This Row],[Breakfast Served]]+Table5[[#This Row],[Lunch Served]]+Table5[[#This Row],[Supper Served]]+Table5[[#This Row],[Snack Served]]</f>
        <v>211572</v>
      </c>
    </row>
    <row r="8" spans="1:12" x14ac:dyDescent="0.35">
      <c r="A8" t="s">
        <v>15</v>
      </c>
      <c r="B8">
        <f>Table1[[#This Row],[Sponsors]]+Table3[[#This Row],[Sponsors]]</f>
        <v>1</v>
      </c>
      <c r="C8">
        <f>Table1[[#This Row],[Sites]]+Table3[[#This Row],[Sites]]</f>
        <v>1</v>
      </c>
      <c r="D8" s="30">
        <f>Table1[[#This Row],[Breakfast Served]]+Table3[[#This Row],[Breakfast Served]]</f>
        <v>218</v>
      </c>
      <c r="E8" s="30">
        <f>Table1[[#This Row],[Breakfast Average Daily Participation]]+Table3[[#This Row],[Breakfast Average Daily Participation]]</f>
        <v>10.381</v>
      </c>
      <c r="F8" s="30">
        <f>Table1[[#This Row],[Lunch Served]]+Table3[[#This Row],[Lunch Served]]</f>
        <v>260</v>
      </c>
      <c r="G8" s="30">
        <f>Table1[[#This Row],[Lunch Average Daily Participation]]+Table3[[#This Row],[Lunch Average Daily Participation]]</f>
        <v>12.381</v>
      </c>
      <c r="H8" s="30">
        <f>Table1[[#This Row],[Supper Served]]+Table3[[#This Row],[Supper Served]]</f>
        <v>0</v>
      </c>
      <c r="I8" s="30">
        <f>Table1[[#This Row],[Supper Average Daily Participation]]+Table3[[#This Row],[Supper Average Daily Participation]]</f>
        <v>0</v>
      </c>
      <c r="J8" s="30">
        <f>Table1[[#This Row],[Snack Served]]+Table3[[#This Row],[Snack Served]]</f>
        <v>0</v>
      </c>
      <c r="K8" s="30">
        <f>Table1[[#This Row],[Snack Average Daily Participation]]+Table3[[#This Row],[Snack Average Daily Participation]]</f>
        <v>0</v>
      </c>
      <c r="L8" s="30">
        <f>Table5[[#This Row],[Breakfast Served]]+Table5[[#This Row],[Lunch Served]]+Table5[[#This Row],[Supper Served]]+Table5[[#This Row],[Snack Served]]</f>
        <v>478</v>
      </c>
    </row>
    <row r="9" spans="1:12" x14ac:dyDescent="0.35">
      <c r="A9" t="s">
        <v>16</v>
      </c>
      <c r="B9">
        <f>Table1[[#This Row],[Sponsors]]+Table3[[#This Row],[Sponsors]]</f>
        <v>1</v>
      </c>
      <c r="C9">
        <f>Table1[[#This Row],[Sites]]+Table3[[#This Row],[Sites]]</f>
        <v>17</v>
      </c>
      <c r="D9" s="30">
        <f>Table1[[#This Row],[Breakfast Served]]+Table3[[#This Row],[Breakfast Served]]</f>
        <v>9738</v>
      </c>
      <c r="E9" s="30">
        <f>Table1[[#This Row],[Breakfast Average Daily Participation]]+Table3[[#This Row],[Breakfast Average Daily Participation]]</f>
        <v>442.63639999999998</v>
      </c>
      <c r="F9" s="30">
        <f>Table1[[#This Row],[Lunch Served]]+Table3[[#This Row],[Lunch Served]]</f>
        <v>9518</v>
      </c>
      <c r="G9" s="30">
        <f>Table1[[#This Row],[Lunch Average Daily Participation]]+Table3[[#This Row],[Lunch Average Daily Participation]]</f>
        <v>432.63639999999998</v>
      </c>
      <c r="H9" s="30">
        <f>Table1[[#This Row],[Supper Served]]+Table3[[#This Row],[Supper Served]]</f>
        <v>0</v>
      </c>
      <c r="I9" s="30">
        <f>Table1[[#This Row],[Supper Average Daily Participation]]+Table3[[#This Row],[Supper Average Daily Participation]]</f>
        <v>0</v>
      </c>
      <c r="J9" s="30">
        <f>Table1[[#This Row],[Snack Served]]+Table3[[#This Row],[Snack Served]]</f>
        <v>0</v>
      </c>
      <c r="K9" s="30">
        <f>Table1[[#This Row],[Snack Average Daily Participation]]+Table3[[#This Row],[Snack Average Daily Participation]]</f>
        <v>0</v>
      </c>
      <c r="L9" s="30">
        <f>Table5[[#This Row],[Breakfast Served]]+Table5[[#This Row],[Lunch Served]]+Table5[[#This Row],[Supper Served]]+Table5[[#This Row],[Snack Served]]</f>
        <v>19256</v>
      </c>
    </row>
    <row r="10" spans="1:12" x14ac:dyDescent="0.35">
      <c r="A10" t="s">
        <v>17</v>
      </c>
      <c r="B10">
        <f>Table1[[#This Row],[Sponsors]]+Table3[[#This Row],[Sponsors]]</f>
        <v>9</v>
      </c>
      <c r="C10">
        <f>Table1[[#This Row],[Sites]]+Table3[[#This Row],[Sites]]</f>
        <v>30</v>
      </c>
      <c r="D10" s="30">
        <f>Table1[[#This Row],[Breakfast Served]]+Table3[[#This Row],[Breakfast Served]]</f>
        <v>8871</v>
      </c>
      <c r="E10" s="30">
        <f>Table1[[#This Row],[Breakfast Average Daily Participation]]+Table3[[#This Row],[Breakfast Average Daily Participation]]</f>
        <v>526.26150000000007</v>
      </c>
      <c r="F10" s="30">
        <f>Table1[[#This Row],[Lunch Served]]+Table3[[#This Row],[Lunch Served]]</f>
        <v>19517</v>
      </c>
      <c r="G10" s="30">
        <f>Table1[[#This Row],[Lunch Average Daily Participation]]+Table3[[#This Row],[Lunch Average Daily Participation]]</f>
        <v>1018.929</v>
      </c>
      <c r="H10" s="30">
        <f>Table1[[#This Row],[Supper Served]]+Table3[[#This Row],[Supper Served]]</f>
        <v>1228</v>
      </c>
      <c r="I10" s="30">
        <f>Table1[[#This Row],[Supper Average Daily Participation]]+Table3[[#This Row],[Supper Average Daily Participation]]</f>
        <v>135</v>
      </c>
      <c r="J10" s="30">
        <f>Table1[[#This Row],[Snack Served]]+Table3[[#This Row],[Snack Served]]</f>
        <v>864</v>
      </c>
      <c r="K10" s="30">
        <f>Table1[[#This Row],[Snack Average Daily Participation]]+Table3[[#This Row],[Snack Average Daily Participation]]</f>
        <v>36</v>
      </c>
      <c r="L10" s="30">
        <f>Table5[[#This Row],[Breakfast Served]]+Table5[[#This Row],[Lunch Served]]+Table5[[#This Row],[Supper Served]]+Table5[[#This Row],[Snack Served]]</f>
        <v>30480</v>
      </c>
    </row>
    <row r="11" spans="1:12" x14ac:dyDescent="0.35">
      <c r="A11" t="s">
        <v>18</v>
      </c>
      <c r="B11">
        <f>Table1[[#This Row],[Sponsors]]+Table3[[#This Row],[Sponsors]]</f>
        <v>0</v>
      </c>
      <c r="C11">
        <f>Table1[[#This Row],[Sites]]+Table3[[#This Row],[Sites]]</f>
        <v>0</v>
      </c>
      <c r="D11" s="30">
        <f>Table1[[#This Row],[Breakfast Served]]+Table3[[#This Row],[Breakfast Served]]</f>
        <v>0</v>
      </c>
      <c r="E11" s="30">
        <f>Table1[[#This Row],[Breakfast Average Daily Participation]]+Table3[[#This Row],[Breakfast Average Daily Participation]]</f>
        <v>0</v>
      </c>
      <c r="F11" s="30">
        <f>Table1[[#This Row],[Lunch Served]]+Table3[[#This Row],[Lunch Served]]</f>
        <v>0</v>
      </c>
      <c r="G11" s="30">
        <f>Table1[[#This Row],[Lunch Average Daily Participation]]+Table3[[#This Row],[Lunch Average Daily Participation]]</f>
        <v>0</v>
      </c>
      <c r="H11" s="30">
        <f>Table1[[#This Row],[Supper Served]]+Table3[[#This Row],[Supper Served]]</f>
        <v>0</v>
      </c>
      <c r="I11" s="30">
        <f>Table1[[#This Row],[Supper Average Daily Participation]]+Table3[[#This Row],[Supper Average Daily Participation]]</f>
        <v>0</v>
      </c>
      <c r="J11" s="30">
        <f>Table1[[#This Row],[Snack Served]]+Table3[[#This Row],[Snack Served]]</f>
        <v>0</v>
      </c>
      <c r="K11" s="30">
        <f>Table1[[#This Row],[Snack Average Daily Participation]]+Table3[[#This Row],[Snack Average Daily Participation]]</f>
        <v>0</v>
      </c>
      <c r="L11" s="30">
        <f>Table5[[#This Row],[Breakfast Served]]+Table5[[#This Row],[Lunch Served]]+Table5[[#This Row],[Supper Served]]+Table5[[#This Row],[Snack Served]]</f>
        <v>0</v>
      </c>
    </row>
    <row r="12" spans="1:12" x14ac:dyDescent="0.35">
      <c r="A12" t="s">
        <v>19</v>
      </c>
      <c r="B12">
        <f>Table1[[#This Row],[Sponsors]]+Table3[[#This Row],[Sponsors]]</f>
        <v>3</v>
      </c>
      <c r="C12">
        <f>Table1[[#This Row],[Sites]]+Table3[[#This Row],[Sites]]</f>
        <v>4</v>
      </c>
      <c r="D12" s="30">
        <f>Table1[[#This Row],[Breakfast Served]]+Table3[[#This Row],[Breakfast Served]]</f>
        <v>9591</v>
      </c>
      <c r="E12" s="30">
        <f>Table1[[#This Row],[Breakfast Average Daily Participation]]+Table3[[#This Row],[Breakfast Average Daily Participation]]</f>
        <v>582.84720000000004</v>
      </c>
      <c r="F12" s="30">
        <f>Table1[[#This Row],[Lunch Served]]+Table3[[#This Row],[Lunch Served]]</f>
        <v>12084</v>
      </c>
      <c r="G12" s="30">
        <f>Table1[[#This Row],[Lunch Average Daily Participation]]+Table3[[#This Row],[Lunch Average Daily Participation]]</f>
        <v>794.86810000000003</v>
      </c>
      <c r="H12" s="30">
        <f>Table1[[#This Row],[Supper Served]]+Table3[[#This Row],[Supper Served]]</f>
        <v>0</v>
      </c>
      <c r="I12" s="30">
        <f>Table1[[#This Row],[Supper Average Daily Participation]]+Table3[[#This Row],[Supper Average Daily Participation]]</f>
        <v>0</v>
      </c>
      <c r="J12" s="30">
        <f>Table1[[#This Row],[Snack Served]]+Table3[[#This Row],[Snack Served]]</f>
        <v>0</v>
      </c>
      <c r="K12" s="30">
        <f>Table1[[#This Row],[Snack Average Daily Participation]]+Table3[[#This Row],[Snack Average Daily Participation]]</f>
        <v>0</v>
      </c>
      <c r="L12" s="30">
        <f>Table5[[#This Row],[Breakfast Served]]+Table5[[#This Row],[Lunch Served]]+Table5[[#This Row],[Supper Served]]+Table5[[#This Row],[Snack Served]]</f>
        <v>21675</v>
      </c>
    </row>
    <row r="13" spans="1:12" x14ac:dyDescent="0.35">
      <c r="A13" t="s">
        <v>20</v>
      </c>
      <c r="B13">
        <f>Table1[[#This Row],[Sponsors]]+Table3[[#This Row],[Sponsors]]</f>
        <v>6</v>
      </c>
      <c r="C13">
        <f>Table1[[#This Row],[Sites]]+Table3[[#This Row],[Sites]]</f>
        <v>105</v>
      </c>
      <c r="D13" s="30">
        <f>Table1[[#This Row],[Breakfast Served]]+Table3[[#This Row],[Breakfast Served]]</f>
        <v>25637</v>
      </c>
      <c r="E13" s="30">
        <f>Table1[[#This Row],[Breakfast Average Daily Participation]]+Table3[[#This Row],[Breakfast Average Daily Participation]]</f>
        <v>1280.0614</v>
      </c>
      <c r="F13" s="30">
        <f>Table1[[#This Row],[Lunch Served]]+Table3[[#This Row],[Lunch Served]]</f>
        <v>60868</v>
      </c>
      <c r="G13" s="30">
        <f>Table1[[#This Row],[Lunch Average Daily Participation]]+Table3[[#This Row],[Lunch Average Daily Participation]]</f>
        <v>2905.2208999999998</v>
      </c>
      <c r="H13" s="30">
        <f>Table1[[#This Row],[Supper Served]]+Table3[[#This Row],[Supper Served]]</f>
        <v>0</v>
      </c>
      <c r="I13" s="30">
        <f>Table1[[#This Row],[Supper Average Daily Participation]]+Table3[[#This Row],[Supper Average Daily Participation]]</f>
        <v>0</v>
      </c>
      <c r="J13" s="30">
        <f>Table1[[#This Row],[Snack Served]]+Table3[[#This Row],[Snack Served]]</f>
        <v>7493</v>
      </c>
      <c r="K13" s="30">
        <f>Table1[[#This Row],[Snack Average Daily Participation]]+Table3[[#This Row],[Snack Average Daily Participation]]</f>
        <v>340.59089999999998</v>
      </c>
      <c r="L13" s="30">
        <f>Table5[[#This Row],[Breakfast Served]]+Table5[[#This Row],[Lunch Served]]+Table5[[#This Row],[Supper Served]]+Table5[[#This Row],[Snack Served]]</f>
        <v>93998</v>
      </c>
    </row>
    <row r="14" spans="1:12" x14ac:dyDescent="0.35">
      <c r="A14" t="s">
        <v>21</v>
      </c>
      <c r="B14">
        <f>Table1[[#This Row],[Sponsors]]+Table3[[#This Row],[Sponsors]]</f>
        <v>1</v>
      </c>
      <c r="C14">
        <f>Table1[[#This Row],[Sites]]+Table3[[#This Row],[Sites]]</f>
        <v>16</v>
      </c>
      <c r="D14" s="30">
        <f>Table1[[#This Row],[Breakfast Served]]+Table3[[#This Row],[Breakfast Served]]</f>
        <v>15251</v>
      </c>
      <c r="E14" s="30">
        <f>Table1[[#This Row],[Breakfast Average Daily Participation]]+Table3[[#This Row],[Breakfast Average Daily Participation]]</f>
        <v>693.22730000000001</v>
      </c>
      <c r="F14" s="30">
        <f>Table1[[#This Row],[Lunch Served]]+Table3[[#This Row],[Lunch Served]]</f>
        <v>16658</v>
      </c>
      <c r="G14" s="30">
        <f>Table1[[#This Row],[Lunch Average Daily Participation]]+Table3[[#This Row],[Lunch Average Daily Participation]]</f>
        <v>757.18179999999995</v>
      </c>
      <c r="H14" s="30">
        <f>Table1[[#This Row],[Supper Served]]+Table3[[#This Row],[Supper Served]]</f>
        <v>0</v>
      </c>
      <c r="I14" s="30">
        <f>Table1[[#This Row],[Supper Average Daily Participation]]+Table3[[#This Row],[Supper Average Daily Participation]]</f>
        <v>0</v>
      </c>
      <c r="J14" s="30">
        <f>Table1[[#This Row],[Snack Served]]+Table3[[#This Row],[Snack Served]]</f>
        <v>0</v>
      </c>
      <c r="K14" s="30">
        <f>Table1[[#This Row],[Snack Average Daily Participation]]+Table3[[#This Row],[Snack Average Daily Participation]]</f>
        <v>0</v>
      </c>
      <c r="L14" s="30">
        <f>Table5[[#This Row],[Breakfast Served]]+Table5[[#This Row],[Lunch Served]]+Table5[[#This Row],[Supper Served]]+Table5[[#This Row],[Snack Served]]</f>
        <v>31909</v>
      </c>
    </row>
    <row r="15" spans="1:12" x14ac:dyDescent="0.35">
      <c r="A15" t="s">
        <v>22</v>
      </c>
      <c r="B15">
        <f>Table1[[#This Row],[Sponsors]]+Table3[[#This Row],[Sponsors]]</f>
        <v>2</v>
      </c>
      <c r="C15">
        <f>Table1[[#This Row],[Sites]]+Table3[[#This Row],[Sites]]</f>
        <v>5</v>
      </c>
      <c r="D15" s="30">
        <f>Table1[[#This Row],[Breakfast Served]]+Table3[[#This Row],[Breakfast Served]]</f>
        <v>7282</v>
      </c>
      <c r="E15" s="30">
        <f>Table1[[#This Row],[Breakfast Average Daily Participation]]+Table3[[#This Row],[Breakfast Average Daily Participation]]</f>
        <v>347</v>
      </c>
      <c r="F15" s="30">
        <f>Table1[[#This Row],[Lunch Served]]+Table3[[#This Row],[Lunch Served]]</f>
        <v>11208</v>
      </c>
      <c r="G15" s="30">
        <f>Table1[[#This Row],[Lunch Average Daily Participation]]+Table3[[#This Row],[Lunch Average Daily Participation]]</f>
        <v>534</v>
      </c>
      <c r="H15" s="30">
        <f>Table1[[#This Row],[Supper Served]]+Table3[[#This Row],[Supper Served]]</f>
        <v>0</v>
      </c>
      <c r="I15" s="30">
        <f>Table1[[#This Row],[Supper Average Daily Participation]]+Table3[[#This Row],[Supper Average Daily Participation]]</f>
        <v>0</v>
      </c>
      <c r="J15" s="30">
        <f>Table1[[#This Row],[Snack Served]]+Table3[[#This Row],[Snack Served]]</f>
        <v>0</v>
      </c>
      <c r="K15" s="30">
        <f>Table1[[#This Row],[Snack Average Daily Participation]]+Table3[[#This Row],[Snack Average Daily Participation]]</f>
        <v>0</v>
      </c>
      <c r="L15" s="30">
        <f>Table5[[#This Row],[Breakfast Served]]+Table5[[#This Row],[Lunch Served]]+Table5[[#This Row],[Supper Served]]+Table5[[#This Row],[Snack Served]]</f>
        <v>18490</v>
      </c>
    </row>
    <row r="16" spans="1:12" x14ac:dyDescent="0.35">
      <c r="A16" t="s">
        <v>23</v>
      </c>
      <c r="B16">
        <f>Table1[[#This Row],[Sponsors]]+Table3[[#This Row],[Sponsors]]</f>
        <v>22</v>
      </c>
      <c r="C16">
        <f>Table1[[#This Row],[Sites]]+Table3[[#This Row],[Sites]]</f>
        <v>243</v>
      </c>
      <c r="D16" s="30">
        <f>Table1[[#This Row],[Breakfast Served]]+Table3[[#This Row],[Breakfast Served]]</f>
        <v>76939</v>
      </c>
      <c r="E16" s="30">
        <f>Table1[[#This Row],[Breakfast Average Daily Participation]]+Table3[[#This Row],[Breakfast Average Daily Participation]]</f>
        <v>4723.2130999999999</v>
      </c>
      <c r="F16" s="30">
        <f>Table1[[#This Row],[Lunch Served]]+Table3[[#This Row],[Lunch Served]]</f>
        <v>115539</v>
      </c>
      <c r="G16" s="30">
        <f>Table1[[#This Row],[Lunch Average Daily Participation]]+Table3[[#This Row],[Lunch Average Daily Participation]]</f>
        <v>7213.6934000000001</v>
      </c>
      <c r="H16" s="30">
        <f>Table1[[#This Row],[Supper Served]]+Table3[[#This Row],[Supper Served]]</f>
        <v>7324</v>
      </c>
      <c r="I16" s="30">
        <f>Table1[[#This Row],[Supper Average Daily Participation]]+Table3[[#This Row],[Supper Average Daily Participation]]</f>
        <v>338</v>
      </c>
      <c r="J16" s="30">
        <f>Table1[[#This Row],[Snack Served]]+Table3[[#This Row],[Snack Served]]</f>
        <v>4203</v>
      </c>
      <c r="K16" s="30">
        <f>Table1[[#This Row],[Snack Average Daily Participation]]+Table3[[#This Row],[Snack Average Daily Participation]]</f>
        <v>244.8571</v>
      </c>
      <c r="L16" s="30">
        <f>Table5[[#This Row],[Breakfast Served]]+Table5[[#This Row],[Lunch Served]]+Table5[[#This Row],[Supper Served]]+Table5[[#This Row],[Snack Served]]</f>
        <v>204005</v>
      </c>
    </row>
    <row r="17" spans="1:12" x14ac:dyDescent="0.35">
      <c r="A17" t="s">
        <v>24</v>
      </c>
      <c r="B17">
        <f>Table1[[#This Row],[Sponsors]]+Table3[[#This Row],[Sponsors]]</f>
        <v>3</v>
      </c>
      <c r="C17">
        <f>Table1[[#This Row],[Sites]]+Table3[[#This Row],[Sites]]</f>
        <v>8</v>
      </c>
      <c r="D17" s="30">
        <f>Table1[[#This Row],[Breakfast Served]]+Table3[[#This Row],[Breakfast Served]]</f>
        <v>11716</v>
      </c>
      <c r="E17" s="30">
        <f>Table1[[#This Row],[Breakfast Average Daily Participation]]+Table3[[#This Row],[Breakfast Average Daily Participation]]</f>
        <v>613.34870000000001</v>
      </c>
      <c r="F17" s="30">
        <f>Table1[[#This Row],[Lunch Served]]+Table3[[#This Row],[Lunch Served]]</f>
        <v>12682</v>
      </c>
      <c r="G17" s="30">
        <f>Table1[[#This Row],[Lunch Average Daily Participation]]+Table3[[#This Row],[Lunch Average Daily Participation]]</f>
        <v>692.91250000000002</v>
      </c>
      <c r="H17" s="30">
        <f>Table1[[#This Row],[Supper Served]]+Table3[[#This Row],[Supper Served]]</f>
        <v>0</v>
      </c>
      <c r="I17" s="30">
        <f>Table1[[#This Row],[Supper Average Daily Participation]]+Table3[[#This Row],[Supper Average Daily Participation]]</f>
        <v>0</v>
      </c>
      <c r="J17" s="30">
        <f>Table1[[#This Row],[Snack Served]]+Table3[[#This Row],[Snack Served]]</f>
        <v>0</v>
      </c>
      <c r="K17" s="30">
        <f>Table1[[#This Row],[Snack Average Daily Participation]]+Table3[[#This Row],[Snack Average Daily Participation]]</f>
        <v>0</v>
      </c>
      <c r="L17" s="30">
        <f>Table5[[#This Row],[Breakfast Served]]+Table5[[#This Row],[Lunch Served]]+Table5[[#This Row],[Supper Served]]+Table5[[#This Row],[Snack Served]]</f>
        <v>24398</v>
      </c>
    </row>
    <row r="18" spans="1:12" x14ac:dyDescent="0.35">
      <c r="A18" t="s">
        <v>25</v>
      </c>
      <c r="B18">
        <f>Table1[[#This Row],[Sponsors]]+Table3[[#This Row],[Sponsors]]</f>
        <v>12</v>
      </c>
      <c r="C18">
        <f>Table1[[#This Row],[Sites]]+Table3[[#This Row],[Sites]]</f>
        <v>21</v>
      </c>
      <c r="D18" s="30">
        <f>Table1[[#This Row],[Breakfast Served]]+Table3[[#This Row],[Breakfast Served]]</f>
        <v>9233</v>
      </c>
      <c r="E18" s="30">
        <f>Table1[[#This Row],[Breakfast Average Daily Participation]]+Table3[[#This Row],[Breakfast Average Daily Participation]]</f>
        <v>480.1857</v>
      </c>
      <c r="F18" s="30">
        <f>Table1[[#This Row],[Lunch Served]]+Table3[[#This Row],[Lunch Served]]</f>
        <v>16734</v>
      </c>
      <c r="G18" s="30">
        <f>Table1[[#This Row],[Lunch Average Daily Participation]]+Table3[[#This Row],[Lunch Average Daily Participation]]</f>
        <v>839.15020000000004</v>
      </c>
      <c r="H18" s="30">
        <f>Table1[[#This Row],[Supper Served]]+Table3[[#This Row],[Supper Served]]</f>
        <v>615</v>
      </c>
      <c r="I18" s="30">
        <f>Table1[[#This Row],[Supper Average Daily Participation]]+Table3[[#This Row],[Supper Average Daily Participation]]</f>
        <v>41</v>
      </c>
      <c r="J18" s="30">
        <f>Table1[[#This Row],[Snack Served]]+Table3[[#This Row],[Snack Served]]</f>
        <v>0</v>
      </c>
      <c r="K18" s="30">
        <f>Table1[[#This Row],[Snack Average Daily Participation]]+Table3[[#This Row],[Snack Average Daily Participation]]</f>
        <v>0</v>
      </c>
      <c r="L18" s="30">
        <f>Table5[[#This Row],[Breakfast Served]]+Table5[[#This Row],[Lunch Served]]+Table5[[#This Row],[Supper Served]]+Table5[[#This Row],[Snack Served]]</f>
        <v>26582</v>
      </c>
    </row>
    <row r="19" spans="1:12" x14ac:dyDescent="0.35">
      <c r="A19" t="s">
        <v>26</v>
      </c>
      <c r="B19">
        <f>Table1[[#This Row],[Sponsors]]+Table3[[#This Row],[Sponsors]]</f>
        <v>11</v>
      </c>
      <c r="C19">
        <f>Table1[[#This Row],[Sites]]+Table3[[#This Row],[Sites]]</f>
        <v>36</v>
      </c>
      <c r="D19" s="30">
        <f>Table1[[#This Row],[Breakfast Served]]+Table3[[#This Row],[Breakfast Served]]</f>
        <v>18980</v>
      </c>
      <c r="E19" s="30">
        <f>Table1[[#This Row],[Breakfast Average Daily Participation]]+Table3[[#This Row],[Breakfast Average Daily Participation]]</f>
        <v>1446.5410999999999</v>
      </c>
      <c r="F19" s="30">
        <f>Table1[[#This Row],[Lunch Served]]+Table3[[#This Row],[Lunch Served]]</f>
        <v>28626</v>
      </c>
      <c r="G19" s="30">
        <f>Table1[[#This Row],[Lunch Average Daily Participation]]+Table3[[#This Row],[Lunch Average Daily Participation]]</f>
        <v>2035.0563999999999</v>
      </c>
      <c r="H19" s="30">
        <f>Table1[[#This Row],[Supper Served]]+Table3[[#This Row],[Supper Served]]</f>
        <v>59</v>
      </c>
      <c r="I19" s="30">
        <f>Table1[[#This Row],[Supper Average Daily Participation]]+Table3[[#This Row],[Supper Average Daily Participation]]</f>
        <v>20</v>
      </c>
      <c r="J19" s="30">
        <f>Table1[[#This Row],[Snack Served]]+Table3[[#This Row],[Snack Served]]</f>
        <v>4268</v>
      </c>
      <c r="K19" s="30">
        <f>Table1[[#This Row],[Snack Average Daily Participation]]+Table3[[#This Row],[Snack Average Daily Participation]]</f>
        <v>209.05269999999999</v>
      </c>
      <c r="L19" s="30">
        <f>Table5[[#This Row],[Breakfast Served]]+Table5[[#This Row],[Lunch Served]]+Table5[[#This Row],[Supper Served]]+Table5[[#This Row],[Snack Served]]</f>
        <v>51933</v>
      </c>
    </row>
    <row r="20" spans="1:12" x14ac:dyDescent="0.35">
      <c r="A20" t="s">
        <v>27</v>
      </c>
      <c r="B20">
        <f>Table1[[#This Row],[Sponsors]]+Table3[[#This Row],[Sponsors]]</f>
        <v>2</v>
      </c>
      <c r="C20">
        <f>Table1[[#This Row],[Sites]]+Table3[[#This Row],[Sites]]</f>
        <v>3</v>
      </c>
      <c r="D20" s="30">
        <f>Table1[[#This Row],[Breakfast Served]]+Table3[[#This Row],[Breakfast Served]]</f>
        <v>2395</v>
      </c>
      <c r="E20" s="30">
        <f>Table1[[#This Row],[Breakfast Average Daily Participation]]+Table3[[#This Row],[Breakfast Average Daily Participation]]</f>
        <v>105.261</v>
      </c>
      <c r="F20" s="30">
        <f>Table1[[#This Row],[Lunch Served]]+Table3[[#This Row],[Lunch Served]]</f>
        <v>3275</v>
      </c>
      <c r="G20" s="30">
        <f>Table1[[#This Row],[Lunch Average Daily Participation]]+Table3[[#This Row],[Lunch Average Daily Participation]]</f>
        <v>145.261</v>
      </c>
      <c r="H20" s="30">
        <f>Table1[[#This Row],[Supper Served]]+Table3[[#This Row],[Supper Served]]</f>
        <v>0</v>
      </c>
      <c r="I20" s="30">
        <f>Table1[[#This Row],[Supper Average Daily Participation]]+Table3[[#This Row],[Supper Average Daily Participation]]</f>
        <v>0</v>
      </c>
      <c r="J20" s="30">
        <f>Table1[[#This Row],[Snack Served]]+Table3[[#This Row],[Snack Served]]</f>
        <v>0</v>
      </c>
      <c r="K20" s="30">
        <f>Table1[[#This Row],[Snack Average Daily Participation]]+Table3[[#This Row],[Snack Average Daily Participation]]</f>
        <v>0</v>
      </c>
      <c r="L20" s="30">
        <f>Table5[[#This Row],[Breakfast Served]]+Table5[[#This Row],[Lunch Served]]+Table5[[#This Row],[Supper Served]]+Table5[[#This Row],[Snack Served]]</f>
        <v>5670</v>
      </c>
    </row>
    <row r="21" spans="1:12" x14ac:dyDescent="0.35">
      <c r="A21" t="s">
        <v>28</v>
      </c>
      <c r="B21">
        <f>Table1[[#This Row],[Sponsors]]+Table3[[#This Row],[Sponsors]]</f>
        <v>24</v>
      </c>
      <c r="C21">
        <f>Table1[[#This Row],[Sites]]+Table3[[#This Row],[Sites]]</f>
        <v>130</v>
      </c>
      <c r="D21" s="30">
        <f>Table1[[#This Row],[Breakfast Served]]+Table3[[#This Row],[Breakfast Served]]</f>
        <v>124532</v>
      </c>
      <c r="E21" s="30">
        <f>Table1[[#This Row],[Breakfast Average Daily Participation]]+Table3[[#This Row],[Breakfast Average Daily Participation]]</f>
        <v>9899.5990000000002</v>
      </c>
      <c r="F21" s="30">
        <f>Table1[[#This Row],[Lunch Served]]+Table3[[#This Row],[Lunch Served]]</f>
        <v>131676</v>
      </c>
      <c r="G21" s="30">
        <f>Table1[[#This Row],[Lunch Average Daily Participation]]+Table3[[#This Row],[Lunch Average Daily Participation]]</f>
        <v>7960.4566000000004</v>
      </c>
      <c r="H21" s="30">
        <f>Table1[[#This Row],[Supper Served]]+Table3[[#This Row],[Supper Served]]</f>
        <v>226</v>
      </c>
      <c r="I21" s="30">
        <f>Table1[[#This Row],[Supper Average Daily Participation]]+Table3[[#This Row],[Supper Average Daily Participation]]</f>
        <v>11</v>
      </c>
      <c r="J21" s="30">
        <f>Table1[[#This Row],[Snack Served]]+Table3[[#This Row],[Snack Served]]</f>
        <v>1293</v>
      </c>
      <c r="K21" s="30">
        <f>Table1[[#This Row],[Snack Average Daily Participation]]+Table3[[#This Row],[Snack Average Daily Participation]]</f>
        <v>68</v>
      </c>
      <c r="L21" s="30">
        <f>Table5[[#This Row],[Breakfast Served]]+Table5[[#This Row],[Lunch Served]]+Table5[[#This Row],[Supper Served]]+Table5[[#This Row],[Snack Served]]</f>
        <v>257727</v>
      </c>
    </row>
    <row r="22" spans="1:12" x14ac:dyDescent="0.35">
      <c r="A22" t="s">
        <v>29</v>
      </c>
      <c r="B22">
        <f>Table1[[#This Row],[Sponsors]]+Table3[[#This Row],[Sponsors]]</f>
        <v>4</v>
      </c>
      <c r="C22">
        <f>Table1[[#This Row],[Sites]]+Table3[[#This Row],[Sites]]</f>
        <v>16</v>
      </c>
      <c r="D22" s="30">
        <f>Table1[[#This Row],[Breakfast Served]]+Table3[[#This Row],[Breakfast Served]]</f>
        <v>3882</v>
      </c>
      <c r="E22" s="30">
        <f>Table1[[#This Row],[Breakfast Average Daily Participation]]+Table3[[#This Row],[Breakfast Average Daily Participation]]</f>
        <v>253.4571</v>
      </c>
      <c r="F22" s="30">
        <f>Table1[[#This Row],[Lunch Served]]+Table3[[#This Row],[Lunch Served]]</f>
        <v>6637</v>
      </c>
      <c r="G22" s="30">
        <f>Table1[[#This Row],[Lunch Average Daily Participation]]+Table3[[#This Row],[Lunch Average Daily Participation]]</f>
        <v>362.1053</v>
      </c>
      <c r="H22" s="30">
        <f>Table1[[#This Row],[Supper Served]]+Table3[[#This Row],[Supper Served]]</f>
        <v>660</v>
      </c>
      <c r="I22" s="30">
        <f>Table1[[#This Row],[Supper Average Daily Participation]]+Table3[[#This Row],[Supper Average Daily Participation]]</f>
        <v>30</v>
      </c>
      <c r="J22" s="30">
        <f>Table1[[#This Row],[Snack Served]]+Table3[[#This Row],[Snack Served]]</f>
        <v>0</v>
      </c>
      <c r="K22" s="30">
        <f>Table1[[#This Row],[Snack Average Daily Participation]]+Table3[[#This Row],[Snack Average Daily Participation]]</f>
        <v>0</v>
      </c>
      <c r="L22" s="30">
        <f>Table5[[#This Row],[Breakfast Served]]+Table5[[#This Row],[Lunch Served]]+Table5[[#This Row],[Supper Served]]+Table5[[#This Row],[Snack Served]]</f>
        <v>11179</v>
      </c>
    </row>
    <row r="23" spans="1:12" x14ac:dyDescent="0.35">
      <c r="A23" t="s">
        <v>30</v>
      </c>
      <c r="B23">
        <f>Table1[[#This Row],[Sponsors]]+Table3[[#This Row],[Sponsors]]</f>
        <v>4</v>
      </c>
      <c r="C23">
        <f>Table1[[#This Row],[Sites]]+Table3[[#This Row],[Sites]]</f>
        <v>8</v>
      </c>
      <c r="D23" s="30">
        <f>Table1[[#This Row],[Breakfast Served]]+Table3[[#This Row],[Breakfast Served]]</f>
        <v>6434</v>
      </c>
      <c r="E23" s="30">
        <f>Table1[[#This Row],[Breakfast Average Daily Participation]]+Table3[[#This Row],[Breakfast Average Daily Participation]]</f>
        <v>382.28899999999999</v>
      </c>
      <c r="F23" s="30">
        <f>Table1[[#This Row],[Lunch Served]]+Table3[[#This Row],[Lunch Served]]</f>
        <v>8809</v>
      </c>
      <c r="G23" s="30">
        <f>Table1[[#This Row],[Lunch Average Daily Participation]]+Table3[[#This Row],[Lunch Average Daily Participation]]</f>
        <v>526.72220000000004</v>
      </c>
      <c r="H23" s="30">
        <f>Table1[[#This Row],[Supper Served]]+Table3[[#This Row],[Supper Served]]</f>
        <v>0</v>
      </c>
      <c r="I23" s="30">
        <f>Table1[[#This Row],[Supper Average Daily Participation]]+Table3[[#This Row],[Supper Average Daily Participation]]</f>
        <v>0</v>
      </c>
      <c r="J23" s="30">
        <f>Table1[[#This Row],[Snack Served]]+Table3[[#This Row],[Snack Served]]</f>
        <v>0</v>
      </c>
      <c r="K23" s="30">
        <f>Table1[[#This Row],[Snack Average Daily Participation]]+Table3[[#This Row],[Snack Average Daily Participation]]</f>
        <v>0</v>
      </c>
      <c r="L23" s="30">
        <f>Table5[[#This Row],[Breakfast Served]]+Table5[[#This Row],[Lunch Served]]+Table5[[#This Row],[Supper Served]]+Table5[[#This Row],[Snack Served]]</f>
        <v>15243</v>
      </c>
    </row>
    <row r="24" spans="1:12" x14ac:dyDescent="0.35">
      <c r="A24" t="s">
        <v>31</v>
      </c>
      <c r="B24">
        <f>Table1[[#This Row],[Sponsors]]+Table3[[#This Row],[Sponsors]]</f>
        <v>2</v>
      </c>
      <c r="C24">
        <f>Table1[[#This Row],[Sites]]+Table3[[#This Row],[Sites]]</f>
        <v>3</v>
      </c>
      <c r="D24" s="30">
        <f>Table1[[#This Row],[Breakfast Served]]+Table3[[#This Row],[Breakfast Served]]</f>
        <v>1354</v>
      </c>
      <c r="E24" s="30">
        <f>Table1[[#This Row],[Breakfast Average Daily Participation]]+Table3[[#This Row],[Breakfast Average Daily Participation]]</f>
        <v>104.15389999999999</v>
      </c>
      <c r="F24" s="30">
        <f>Table1[[#This Row],[Lunch Served]]+Table3[[#This Row],[Lunch Served]]</f>
        <v>1720</v>
      </c>
      <c r="G24" s="30">
        <f>Table1[[#This Row],[Lunch Average Daily Participation]]+Table3[[#This Row],[Lunch Average Daily Participation]]</f>
        <v>132.30770000000001</v>
      </c>
      <c r="H24" s="30">
        <f>Table1[[#This Row],[Supper Served]]+Table3[[#This Row],[Supper Served]]</f>
        <v>0</v>
      </c>
      <c r="I24" s="30">
        <f>Table1[[#This Row],[Supper Average Daily Participation]]+Table3[[#This Row],[Supper Average Daily Participation]]</f>
        <v>0</v>
      </c>
      <c r="J24" s="30">
        <f>Table1[[#This Row],[Snack Served]]+Table3[[#This Row],[Snack Served]]</f>
        <v>0</v>
      </c>
      <c r="K24" s="30">
        <f>Table1[[#This Row],[Snack Average Daily Participation]]+Table3[[#This Row],[Snack Average Daily Participation]]</f>
        <v>0</v>
      </c>
      <c r="L24" s="30">
        <f>Table5[[#This Row],[Breakfast Served]]+Table5[[#This Row],[Lunch Served]]+Table5[[#This Row],[Supper Served]]+Table5[[#This Row],[Snack Served]]</f>
        <v>3074</v>
      </c>
    </row>
    <row r="25" spans="1:12" x14ac:dyDescent="0.35">
      <c r="A25" t="s">
        <v>32</v>
      </c>
      <c r="B25">
        <f>Table1[[#This Row],[Sponsors]]+Table3[[#This Row],[Sponsors]]</f>
        <v>107</v>
      </c>
      <c r="C25">
        <f>Table1[[#This Row],[Sites]]+Table3[[#This Row],[Sites]]</f>
        <v>1577</v>
      </c>
      <c r="D25" s="30">
        <f>Table1[[#This Row],[Breakfast Served]]+Table3[[#This Row],[Breakfast Served]]</f>
        <v>832751</v>
      </c>
      <c r="E25" s="30">
        <f>Table1[[#This Row],[Breakfast Average Daily Participation]]+Table3[[#This Row],[Breakfast Average Daily Participation]]</f>
        <v>40054.394899999999</v>
      </c>
      <c r="F25" s="30">
        <f>Table1[[#This Row],[Lunch Served]]+Table3[[#This Row],[Lunch Served]]</f>
        <v>1485326</v>
      </c>
      <c r="G25" s="30">
        <f>Table1[[#This Row],[Lunch Average Daily Participation]]+Table3[[#This Row],[Lunch Average Daily Participation]]</f>
        <v>69746.93220000001</v>
      </c>
      <c r="H25" s="30">
        <f>Table1[[#This Row],[Supper Served]]+Table3[[#This Row],[Supper Served]]</f>
        <v>32601</v>
      </c>
      <c r="I25" s="30">
        <f>Table1[[#This Row],[Supper Average Daily Participation]]+Table3[[#This Row],[Supper Average Daily Participation]]</f>
        <v>1638</v>
      </c>
      <c r="J25" s="30">
        <f>Table1[[#This Row],[Snack Served]]+Table3[[#This Row],[Snack Served]]</f>
        <v>149999</v>
      </c>
      <c r="K25" s="30">
        <f>Table1[[#This Row],[Snack Average Daily Participation]]+Table3[[#This Row],[Snack Average Daily Participation]]</f>
        <v>7127.3294999999998</v>
      </c>
      <c r="L25" s="30">
        <f>Table5[[#This Row],[Breakfast Served]]+Table5[[#This Row],[Lunch Served]]+Table5[[#This Row],[Supper Served]]+Table5[[#This Row],[Snack Served]]</f>
        <v>2500677</v>
      </c>
    </row>
    <row r="26" spans="1:12" x14ac:dyDescent="0.35">
      <c r="A26" t="s">
        <v>33</v>
      </c>
      <c r="B26">
        <f>Table1[[#This Row],[Sponsors]]+Table3[[#This Row],[Sponsors]]</f>
        <v>5</v>
      </c>
      <c r="C26">
        <f>Table1[[#This Row],[Sites]]+Table3[[#This Row],[Sites]]</f>
        <v>32</v>
      </c>
      <c r="D26" s="30">
        <f>Table1[[#This Row],[Breakfast Served]]+Table3[[#This Row],[Breakfast Served]]</f>
        <v>19959</v>
      </c>
      <c r="E26" s="30">
        <f>Table1[[#This Row],[Breakfast Average Daily Participation]]+Table3[[#This Row],[Breakfast Average Daily Participation]]</f>
        <v>1873.7236</v>
      </c>
      <c r="F26" s="30">
        <f>Table1[[#This Row],[Lunch Served]]+Table3[[#This Row],[Lunch Served]]</f>
        <v>23013</v>
      </c>
      <c r="G26" s="30">
        <f>Table1[[#This Row],[Lunch Average Daily Participation]]+Table3[[#This Row],[Lunch Average Daily Participation]]</f>
        <v>1125.7809999999999</v>
      </c>
      <c r="H26" s="30">
        <f>Table1[[#This Row],[Supper Served]]+Table3[[#This Row],[Supper Served]]</f>
        <v>0</v>
      </c>
      <c r="I26" s="30">
        <f>Table1[[#This Row],[Supper Average Daily Participation]]+Table3[[#This Row],[Supper Average Daily Participation]]</f>
        <v>0</v>
      </c>
      <c r="J26" s="30">
        <f>Table1[[#This Row],[Snack Served]]+Table3[[#This Row],[Snack Served]]</f>
        <v>0</v>
      </c>
      <c r="K26" s="30">
        <f>Table1[[#This Row],[Snack Average Daily Participation]]+Table3[[#This Row],[Snack Average Daily Participation]]</f>
        <v>0</v>
      </c>
      <c r="L26" s="30">
        <f>Table5[[#This Row],[Breakfast Served]]+Table5[[#This Row],[Lunch Served]]+Table5[[#This Row],[Supper Served]]+Table5[[#This Row],[Snack Served]]</f>
        <v>42972</v>
      </c>
    </row>
    <row r="27" spans="1:12" x14ac:dyDescent="0.35">
      <c r="A27" t="s">
        <v>34</v>
      </c>
      <c r="B27">
        <f>Table1[[#This Row],[Sponsors]]+Table3[[#This Row],[Sponsors]]</f>
        <v>3</v>
      </c>
      <c r="C27">
        <f>Table1[[#This Row],[Sites]]+Table3[[#This Row],[Sites]]</f>
        <v>10</v>
      </c>
      <c r="D27" s="30">
        <f>Table1[[#This Row],[Breakfast Served]]+Table3[[#This Row],[Breakfast Served]]</f>
        <v>17129</v>
      </c>
      <c r="E27" s="30">
        <f>Table1[[#This Row],[Breakfast Average Daily Participation]]+Table3[[#This Row],[Breakfast Average Daily Participation]]</f>
        <v>848.74249999999995</v>
      </c>
      <c r="F27" s="30">
        <f>Table1[[#This Row],[Lunch Served]]+Table3[[#This Row],[Lunch Served]]</f>
        <v>23196</v>
      </c>
      <c r="G27" s="30">
        <f>Table1[[#This Row],[Lunch Average Daily Participation]]+Table3[[#This Row],[Lunch Average Daily Participation]]</f>
        <v>1158.5707</v>
      </c>
      <c r="H27" s="30">
        <f>Table1[[#This Row],[Supper Served]]+Table3[[#This Row],[Supper Served]]</f>
        <v>0</v>
      </c>
      <c r="I27" s="30">
        <f>Table1[[#This Row],[Supper Average Daily Participation]]+Table3[[#This Row],[Supper Average Daily Participation]]</f>
        <v>0</v>
      </c>
      <c r="J27" s="30">
        <f>Table1[[#This Row],[Snack Served]]+Table3[[#This Row],[Snack Served]]</f>
        <v>0</v>
      </c>
      <c r="K27" s="30">
        <f>Table1[[#This Row],[Snack Average Daily Participation]]+Table3[[#This Row],[Snack Average Daily Participation]]</f>
        <v>0</v>
      </c>
      <c r="L27" s="30">
        <f>Table5[[#This Row],[Breakfast Served]]+Table5[[#This Row],[Lunch Served]]+Table5[[#This Row],[Supper Served]]+Table5[[#This Row],[Snack Served]]</f>
        <v>40325</v>
      </c>
    </row>
    <row r="28" spans="1:12" x14ac:dyDescent="0.35">
      <c r="A28" t="s">
        <v>35</v>
      </c>
      <c r="B28">
        <f>Table1[[#This Row],[Sponsors]]+Table3[[#This Row],[Sponsors]]</f>
        <v>0</v>
      </c>
      <c r="C28">
        <f>Table1[[#This Row],[Sites]]+Table3[[#This Row],[Sites]]</f>
        <v>0</v>
      </c>
      <c r="D28" s="30">
        <f>Table1[[#This Row],[Breakfast Served]]+Table3[[#This Row],[Breakfast Served]]</f>
        <v>0</v>
      </c>
      <c r="E28" s="30">
        <f>Table1[[#This Row],[Breakfast Average Daily Participation]]+Table3[[#This Row],[Breakfast Average Daily Participation]]</f>
        <v>0</v>
      </c>
      <c r="F28" s="30">
        <f>Table1[[#This Row],[Lunch Served]]+Table3[[#This Row],[Lunch Served]]</f>
        <v>0</v>
      </c>
      <c r="G28" s="30">
        <f>Table1[[#This Row],[Lunch Average Daily Participation]]+Table3[[#This Row],[Lunch Average Daily Participation]]</f>
        <v>0</v>
      </c>
      <c r="H28" s="30">
        <f>Table1[[#This Row],[Supper Served]]+Table3[[#This Row],[Supper Served]]</f>
        <v>0</v>
      </c>
      <c r="I28" s="30">
        <f>Table1[[#This Row],[Supper Average Daily Participation]]+Table3[[#This Row],[Supper Average Daily Participation]]</f>
        <v>0</v>
      </c>
      <c r="J28" s="30">
        <f>Table1[[#This Row],[Snack Served]]+Table3[[#This Row],[Snack Served]]</f>
        <v>0</v>
      </c>
      <c r="K28" s="30">
        <f>Table1[[#This Row],[Snack Average Daily Participation]]+Table3[[#This Row],[Snack Average Daily Participation]]</f>
        <v>0</v>
      </c>
      <c r="L28" s="30">
        <f>Table5[[#This Row],[Breakfast Served]]+Table5[[#This Row],[Lunch Served]]+Table5[[#This Row],[Supper Served]]+Table5[[#This Row],[Snack Served]]</f>
        <v>0</v>
      </c>
    </row>
    <row r="29" spans="1:12" x14ac:dyDescent="0.35">
      <c r="A29" t="s">
        <v>36</v>
      </c>
      <c r="B29">
        <f>Table1[[#This Row],[Sponsors]]+Table3[[#This Row],[Sponsors]]</f>
        <v>8</v>
      </c>
      <c r="C29">
        <f>Table1[[#This Row],[Sites]]+Table3[[#This Row],[Sites]]</f>
        <v>15</v>
      </c>
      <c r="D29" s="30">
        <f>Table1[[#This Row],[Breakfast Served]]+Table3[[#This Row],[Breakfast Served]]</f>
        <v>12066</v>
      </c>
      <c r="E29" s="30">
        <f>Table1[[#This Row],[Breakfast Average Daily Participation]]+Table3[[#This Row],[Breakfast Average Daily Participation]]</f>
        <v>677.70910000000003</v>
      </c>
      <c r="F29" s="30">
        <f>Table1[[#This Row],[Lunch Served]]+Table3[[#This Row],[Lunch Served]]</f>
        <v>17045</v>
      </c>
      <c r="G29" s="30">
        <f>Table1[[#This Row],[Lunch Average Daily Participation]]+Table3[[#This Row],[Lunch Average Daily Participation]]</f>
        <v>912.53089999999997</v>
      </c>
      <c r="H29" s="30">
        <f>Table1[[#This Row],[Supper Served]]+Table3[[#This Row],[Supper Served]]</f>
        <v>0</v>
      </c>
      <c r="I29" s="30">
        <f>Table1[[#This Row],[Supper Average Daily Participation]]+Table3[[#This Row],[Supper Average Daily Participation]]</f>
        <v>0</v>
      </c>
      <c r="J29" s="30">
        <f>Table1[[#This Row],[Snack Served]]+Table3[[#This Row],[Snack Served]]</f>
        <v>0</v>
      </c>
      <c r="K29" s="30">
        <f>Table1[[#This Row],[Snack Average Daily Participation]]+Table3[[#This Row],[Snack Average Daily Participation]]</f>
        <v>0</v>
      </c>
      <c r="L29" s="30">
        <f>Table5[[#This Row],[Breakfast Served]]+Table5[[#This Row],[Lunch Served]]+Table5[[#This Row],[Supper Served]]+Table5[[#This Row],[Snack Served]]</f>
        <v>29111</v>
      </c>
    </row>
    <row r="30" spans="1:12" x14ac:dyDescent="0.35">
      <c r="A30" t="s">
        <v>37</v>
      </c>
      <c r="B30">
        <f>Table1[[#This Row],[Sponsors]]+Table3[[#This Row],[Sponsors]]</f>
        <v>8</v>
      </c>
      <c r="C30">
        <f>Table1[[#This Row],[Sites]]+Table3[[#This Row],[Sites]]</f>
        <v>31</v>
      </c>
      <c r="D30" s="30">
        <f>Table1[[#This Row],[Breakfast Served]]+Table3[[#This Row],[Breakfast Served]]</f>
        <v>15678</v>
      </c>
      <c r="E30" s="30">
        <f>Table1[[#This Row],[Breakfast Average Daily Participation]]+Table3[[#This Row],[Breakfast Average Daily Participation]]</f>
        <v>974.05079999999998</v>
      </c>
      <c r="F30" s="30">
        <f>Table1[[#This Row],[Lunch Served]]+Table3[[#This Row],[Lunch Served]]</f>
        <v>34208</v>
      </c>
      <c r="G30" s="30">
        <f>Table1[[#This Row],[Lunch Average Daily Participation]]+Table3[[#This Row],[Lunch Average Daily Participation]]</f>
        <v>1992.3529000000001</v>
      </c>
      <c r="H30" s="30">
        <f>Table1[[#This Row],[Supper Served]]+Table3[[#This Row],[Supper Served]]</f>
        <v>0</v>
      </c>
      <c r="I30" s="30">
        <f>Table1[[#This Row],[Supper Average Daily Participation]]+Table3[[#This Row],[Supper Average Daily Participation]]</f>
        <v>0</v>
      </c>
      <c r="J30" s="30">
        <f>Table1[[#This Row],[Snack Served]]+Table3[[#This Row],[Snack Served]]</f>
        <v>0</v>
      </c>
      <c r="K30" s="30">
        <f>Table1[[#This Row],[Snack Average Daily Participation]]+Table3[[#This Row],[Snack Average Daily Participation]]</f>
        <v>0</v>
      </c>
      <c r="L30" s="30">
        <f>Table5[[#This Row],[Breakfast Served]]+Table5[[#This Row],[Lunch Served]]+Table5[[#This Row],[Supper Served]]+Table5[[#This Row],[Snack Served]]</f>
        <v>49886</v>
      </c>
    </row>
    <row r="31" spans="1:12" x14ac:dyDescent="0.35">
      <c r="A31" t="s">
        <v>38</v>
      </c>
      <c r="B31">
        <f>Table1[[#This Row],[Sponsors]]+Table3[[#This Row],[Sponsors]]</f>
        <v>2</v>
      </c>
      <c r="C31">
        <f>Table1[[#This Row],[Sites]]+Table3[[#This Row],[Sites]]</f>
        <v>2</v>
      </c>
      <c r="D31" s="30">
        <f>Table1[[#This Row],[Breakfast Served]]+Table3[[#This Row],[Breakfast Served]]</f>
        <v>1333</v>
      </c>
      <c r="E31" s="30">
        <f>Table1[[#This Row],[Breakfast Average Daily Participation]]+Table3[[#This Row],[Breakfast Average Daily Participation]]</f>
        <v>69.817899999999995</v>
      </c>
      <c r="F31" s="30">
        <f>Table1[[#This Row],[Lunch Served]]+Table3[[#This Row],[Lunch Served]]</f>
        <v>2520</v>
      </c>
      <c r="G31" s="30">
        <f>Table1[[#This Row],[Lunch Average Daily Participation]]+Table3[[#This Row],[Lunch Average Daily Participation]]</f>
        <v>130.9692</v>
      </c>
      <c r="H31" s="30">
        <f>Table1[[#This Row],[Supper Served]]+Table3[[#This Row],[Supper Served]]</f>
        <v>0</v>
      </c>
      <c r="I31" s="30">
        <f>Table1[[#This Row],[Supper Average Daily Participation]]+Table3[[#This Row],[Supper Average Daily Participation]]</f>
        <v>0</v>
      </c>
      <c r="J31" s="30">
        <f>Table1[[#This Row],[Snack Served]]+Table3[[#This Row],[Snack Served]]</f>
        <v>0</v>
      </c>
      <c r="K31" s="30">
        <f>Table1[[#This Row],[Snack Average Daily Participation]]+Table3[[#This Row],[Snack Average Daily Participation]]</f>
        <v>0</v>
      </c>
      <c r="L31" s="30">
        <f>Table5[[#This Row],[Breakfast Served]]+Table5[[#This Row],[Lunch Served]]+Table5[[#This Row],[Supper Served]]+Table5[[#This Row],[Snack Served]]</f>
        <v>3853</v>
      </c>
    </row>
    <row r="32" spans="1:12" x14ac:dyDescent="0.35">
      <c r="A32" t="s">
        <v>39</v>
      </c>
      <c r="B32">
        <f>Table1[[#This Row],[Sponsors]]+Table3[[#This Row],[Sponsors]]</f>
        <v>1</v>
      </c>
      <c r="C32">
        <f>Table1[[#This Row],[Sites]]+Table3[[#This Row],[Sites]]</f>
        <v>1</v>
      </c>
      <c r="D32" s="30">
        <f>Table1[[#This Row],[Breakfast Served]]+Table3[[#This Row],[Breakfast Served]]</f>
        <v>0</v>
      </c>
      <c r="E32" s="30">
        <f>Table1[[#This Row],[Breakfast Average Daily Participation]]+Table3[[#This Row],[Breakfast Average Daily Participation]]</f>
        <v>0</v>
      </c>
      <c r="F32" s="30">
        <f>Table1[[#This Row],[Lunch Served]]+Table3[[#This Row],[Lunch Served]]</f>
        <v>0</v>
      </c>
      <c r="G32" s="30">
        <f>Table1[[#This Row],[Lunch Average Daily Participation]]+Table3[[#This Row],[Lunch Average Daily Participation]]</f>
        <v>0</v>
      </c>
      <c r="H32" s="30">
        <f>Table1[[#This Row],[Supper Served]]+Table3[[#This Row],[Supper Served]]</f>
        <v>0</v>
      </c>
      <c r="I32" s="30">
        <f>Table1[[#This Row],[Supper Average Daily Participation]]+Table3[[#This Row],[Supper Average Daily Participation]]</f>
        <v>0</v>
      </c>
      <c r="J32" s="30">
        <f>Table1[[#This Row],[Snack Served]]+Table3[[#This Row],[Snack Served]]</f>
        <v>0</v>
      </c>
      <c r="K32" s="30">
        <f>Table1[[#This Row],[Snack Average Daily Participation]]+Table3[[#This Row],[Snack Average Daily Participation]]</f>
        <v>0</v>
      </c>
      <c r="L32" s="30">
        <f>Table5[[#This Row],[Breakfast Served]]+Table5[[#This Row],[Lunch Served]]+Table5[[#This Row],[Supper Served]]+Table5[[#This Row],[Snack Served]]</f>
        <v>0</v>
      </c>
    </row>
    <row r="33" spans="1:12" x14ac:dyDescent="0.35">
      <c r="A33" t="s">
        <v>40</v>
      </c>
      <c r="B33">
        <f>Table1[[#This Row],[Sponsors]]+Table3[[#This Row],[Sponsors]]</f>
        <v>12</v>
      </c>
      <c r="C33">
        <f>Table1[[#This Row],[Sites]]+Table3[[#This Row],[Sites]]</f>
        <v>50</v>
      </c>
      <c r="D33" s="30">
        <f>Table1[[#This Row],[Breakfast Served]]+Table3[[#This Row],[Breakfast Served]]</f>
        <v>31326</v>
      </c>
      <c r="E33" s="30">
        <f>Table1[[#This Row],[Breakfast Average Daily Participation]]+Table3[[#This Row],[Breakfast Average Daily Participation]]</f>
        <v>3253.6849000000002</v>
      </c>
      <c r="F33" s="30">
        <f>Table1[[#This Row],[Lunch Served]]+Table3[[#This Row],[Lunch Served]]</f>
        <v>54999</v>
      </c>
      <c r="G33" s="30">
        <f>Table1[[#This Row],[Lunch Average Daily Participation]]+Table3[[#This Row],[Lunch Average Daily Participation]]</f>
        <v>4177.5648000000001</v>
      </c>
      <c r="H33" s="30">
        <f>Table1[[#This Row],[Supper Served]]+Table3[[#This Row],[Supper Served]]</f>
        <v>404</v>
      </c>
      <c r="I33" s="30">
        <f>Table1[[#This Row],[Supper Average Daily Participation]]+Table3[[#This Row],[Supper Average Daily Participation]]</f>
        <v>37</v>
      </c>
      <c r="J33" s="30">
        <f>Table1[[#This Row],[Snack Served]]+Table3[[#This Row],[Snack Served]]</f>
        <v>3669</v>
      </c>
      <c r="K33" s="30">
        <f>Table1[[#This Row],[Snack Average Daily Participation]]+Table3[[#This Row],[Snack Average Daily Participation]]</f>
        <v>247.66810000000001</v>
      </c>
      <c r="L33" s="30">
        <f>Table5[[#This Row],[Breakfast Served]]+Table5[[#This Row],[Lunch Served]]+Table5[[#This Row],[Supper Served]]+Table5[[#This Row],[Snack Served]]</f>
        <v>90398</v>
      </c>
    </row>
    <row r="34" spans="1:12" x14ac:dyDescent="0.35">
      <c r="A34" t="s">
        <v>41</v>
      </c>
      <c r="B34">
        <f>Table1[[#This Row],[Sponsors]]+Table3[[#This Row],[Sponsors]]</f>
        <v>2</v>
      </c>
      <c r="C34">
        <f>Table1[[#This Row],[Sites]]+Table3[[#This Row],[Sites]]</f>
        <v>16</v>
      </c>
      <c r="D34" s="30">
        <f>Table1[[#This Row],[Breakfast Served]]+Table3[[#This Row],[Breakfast Served]]</f>
        <v>10631</v>
      </c>
      <c r="E34" s="30">
        <f>Table1[[#This Row],[Breakfast Average Daily Participation]]+Table3[[#This Row],[Breakfast Average Daily Participation]]</f>
        <v>583.62459999999999</v>
      </c>
      <c r="F34" s="30">
        <f>Table1[[#This Row],[Lunch Served]]+Table3[[#This Row],[Lunch Served]]</f>
        <v>14457</v>
      </c>
      <c r="G34" s="30">
        <f>Table1[[#This Row],[Lunch Average Daily Participation]]+Table3[[#This Row],[Lunch Average Daily Participation]]</f>
        <v>796.93679999999995</v>
      </c>
      <c r="H34" s="30">
        <f>Table1[[#This Row],[Supper Served]]+Table3[[#This Row],[Supper Served]]</f>
        <v>0</v>
      </c>
      <c r="I34" s="30">
        <f>Table1[[#This Row],[Supper Average Daily Participation]]+Table3[[#This Row],[Supper Average Daily Participation]]</f>
        <v>0</v>
      </c>
      <c r="J34" s="30">
        <f>Table1[[#This Row],[Snack Served]]+Table3[[#This Row],[Snack Served]]</f>
        <v>0</v>
      </c>
      <c r="K34" s="30">
        <f>Table1[[#This Row],[Snack Average Daily Participation]]+Table3[[#This Row],[Snack Average Daily Participation]]</f>
        <v>0</v>
      </c>
      <c r="L34" s="30">
        <f>Table5[[#This Row],[Breakfast Served]]+Table5[[#This Row],[Lunch Served]]+Table5[[#This Row],[Supper Served]]+Table5[[#This Row],[Snack Served]]</f>
        <v>25088</v>
      </c>
    </row>
    <row r="35" spans="1:12" x14ac:dyDescent="0.35">
      <c r="A35" t="s">
        <v>42</v>
      </c>
      <c r="B35">
        <f>Table1[[#This Row],[Sponsors]]+Table3[[#This Row],[Sponsors]]</f>
        <v>3</v>
      </c>
      <c r="C35">
        <f>Table1[[#This Row],[Sites]]+Table3[[#This Row],[Sites]]</f>
        <v>5</v>
      </c>
      <c r="D35" s="30">
        <f>Table1[[#This Row],[Breakfast Served]]+Table3[[#This Row],[Breakfast Served]]</f>
        <v>1525</v>
      </c>
      <c r="E35" s="30">
        <f>Table1[[#This Row],[Breakfast Average Daily Participation]]+Table3[[#This Row],[Breakfast Average Daily Participation]]</f>
        <v>72.619</v>
      </c>
      <c r="F35" s="30">
        <f>Table1[[#This Row],[Lunch Served]]+Table3[[#This Row],[Lunch Served]]</f>
        <v>4095</v>
      </c>
      <c r="G35" s="30">
        <f>Table1[[#This Row],[Lunch Average Daily Participation]]+Table3[[#This Row],[Lunch Average Daily Participation]]</f>
        <v>190.702</v>
      </c>
      <c r="H35" s="30">
        <f>Table1[[#This Row],[Supper Served]]+Table3[[#This Row],[Supper Served]]</f>
        <v>0</v>
      </c>
      <c r="I35" s="30">
        <f>Table1[[#This Row],[Supper Average Daily Participation]]+Table3[[#This Row],[Supper Average Daily Participation]]</f>
        <v>0</v>
      </c>
      <c r="J35" s="30">
        <f>Table1[[#This Row],[Snack Served]]+Table3[[#This Row],[Snack Served]]</f>
        <v>646</v>
      </c>
      <c r="K35" s="30">
        <f>Table1[[#This Row],[Snack Average Daily Participation]]+Table3[[#This Row],[Snack Average Daily Participation]]</f>
        <v>29.363600000000002</v>
      </c>
      <c r="L35" s="30">
        <f>Table5[[#This Row],[Breakfast Served]]+Table5[[#This Row],[Lunch Served]]+Table5[[#This Row],[Supper Served]]+Table5[[#This Row],[Snack Served]]</f>
        <v>6266</v>
      </c>
    </row>
    <row r="36" spans="1:12" x14ac:dyDescent="0.35">
      <c r="A36" t="s">
        <v>43</v>
      </c>
      <c r="B36">
        <f>Table1[[#This Row],[Sponsors]]+Table3[[#This Row],[Sponsors]]</f>
        <v>21</v>
      </c>
      <c r="C36">
        <f>Table1[[#This Row],[Sites]]+Table3[[#This Row],[Sites]]</f>
        <v>215</v>
      </c>
      <c r="D36" s="30">
        <f>Table1[[#This Row],[Breakfast Served]]+Table3[[#This Row],[Breakfast Served]]</f>
        <v>114512</v>
      </c>
      <c r="E36" s="30">
        <f>Table1[[#This Row],[Breakfast Average Daily Participation]]+Table3[[#This Row],[Breakfast Average Daily Participation]]</f>
        <v>6240.3119999999999</v>
      </c>
      <c r="F36" s="30">
        <f>Table1[[#This Row],[Lunch Served]]+Table3[[#This Row],[Lunch Served]]</f>
        <v>209349</v>
      </c>
      <c r="G36" s="30">
        <f>Table1[[#This Row],[Lunch Average Daily Participation]]+Table3[[#This Row],[Lunch Average Daily Participation]]</f>
        <v>10463.3971</v>
      </c>
      <c r="H36" s="30">
        <f>Table1[[#This Row],[Supper Served]]+Table3[[#This Row],[Supper Served]]</f>
        <v>3851</v>
      </c>
      <c r="I36" s="30">
        <f>Table1[[#This Row],[Supper Average Daily Participation]]+Table3[[#This Row],[Supper Average Daily Participation]]</f>
        <v>184</v>
      </c>
      <c r="J36" s="30">
        <f>Table1[[#This Row],[Snack Served]]+Table3[[#This Row],[Snack Served]]</f>
        <v>15992</v>
      </c>
      <c r="K36" s="30">
        <f>Table1[[#This Row],[Snack Average Daily Participation]]+Table3[[#This Row],[Snack Average Daily Participation]]</f>
        <v>744</v>
      </c>
      <c r="L36" s="30">
        <f>Table5[[#This Row],[Breakfast Served]]+Table5[[#This Row],[Lunch Served]]+Table5[[#This Row],[Supper Served]]+Table5[[#This Row],[Snack Served]]</f>
        <v>343704</v>
      </c>
    </row>
    <row r="37" spans="1:12" x14ac:dyDescent="0.35">
      <c r="A37" t="s">
        <v>44</v>
      </c>
      <c r="B37">
        <f>Table1[[#This Row],[Sponsors]]+Table3[[#This Row],[Sponsors]]</f>
        <v>3</v>
      </c>
      <c r="C37">
        <f>Table1[[#This Row],[Sites]]+Table3[[#This Row],[Sites]]</f>
        <v>15</v>
      </c>
      <c r="D37" s="30">
        <f>Table1[[#This Row],[Breakfast Served]]+Table3[[#This Row],[Breakfast Served]]</f>
        <v>14693</v>
      </c>
      <c r="E37" s="30">
        <f>Table1[[#This Row],[Breakfast Average Daily Participation]]+Table3[[#This Row],[Breakfast Average Daily Participation]]</f>
        <v>668.81809999999996</v>
      </c>
      <c r="F37" s="30">
        <f>Table1[[#This Row],[Lunch Served]]+Table3[[#This Row],[Lunch Served]]</f>
        <v>19587</v>
      </c>
      <c r="G37" s="30">
        <f>Table1[[#This Row],[Lunch Average Daily Participation]]+Table3[[#This Row],[Lunch Average Daily Participation]]</f>
        <v>890.54549999999995</v>
      </c>
      <c r="H37" s="30">
        <f>Table1[[#This Row],[Supper Served]]+Table3[[#This Row],[Supper Served]]</f>
        <v>0</v>
      </c>
      <c r="I37" s="30">
        <f>Table1[[#This Row],[Supper Average Daily Participation]]+Table3[[#This Row],[Supper Average Daily Participation]]</f>
        <v>0</v>
      </c>
      <c r="J37" s="30">
        <f>Table1[[#This Row],[Snack Served]]+Table3[[#This Row],[Snack Served]]</f>
        <v>0</v>
      </c>
      <c r="K37" s="30">
        <f>Table1[[#This Row],[Snack Average Daily Participation]]+Table3[[#This Row],[Snack Average Daily Participation]]</f>
        <v>0</v>
      </c>
      <c r="L37" s="30">
        <f>Table5[[#This Row],[Breakfast Served]]+Table5[[#This Row],[Lunch Served]]+Table5[[#This Row],[Supper Served]]+Table5[[#This Row],[Snack Served]]</f>
        <v>34280</v>
      </c>
    </row>
    <row r="38" spans="1:12" x14ac:dyDescent="0.35">
      <c r="A38" t="s">
        <v>45</v>
      </c>
      <c r="B38">
        <f>Table1[[#This Row],[Sponsors]]+Table3[[#This Row],[Sponsors]]</f>
        <v>1</v>
      </c>
      <c r="C38">
        <f>Table1[[#This Row],[Sites]]+Table3[[#This Row],[Sites]]</f>
        <v>5</v>
      </c>
      <c r="D38" s="30">
        <f>Table1[[#This Row],[Breakfast Served]]+Table3[[#This Row],[Breakfast Served]]</f>
        <v>1625</v>
      </c>
      <c r="E38" s="30">
        <f>Table1[[#This Row],[Breakfast Average Daily Participation]]+Table3[[#This Row],[Breakfast Average Daily Participation]]</f>
        <v>77.381</v>
      </c>
      <c r="F38" s="30">
        <f>Table1[[#This Row],[Lunch Served]]+Table3[[#This Row],[Lunch Served]]</f>
        <v>4820</v>
      </c>
      <c r="G38" s="30">
        <f>Table1[[#This Row],[Lunch Average Daily Participation]]+Table3[[#This Row],[Lunch Average Daily Participation]]</f>
        <v>229.52379999999999</v>
      </c>
      <c r="H38" s="30">
        <f>Table1[[#This Row],[Supper Served]]+Table3[[#This Row],[Supper Served]]</f>
        <v>0</v>
      </c>
      <c r="I38" s="30">
        <f>Table1[[#This Row],[Supper Average Daily Participation]]+Table3[[#This Row],[Supper Average Daily Participation]]</f>
        <v>0</v>
      </c>
      <c r="J38" s="30">
        <f>Table1[[#This Row],[Snack Served]]+Table3[[#This Row],[Snack Served]]</f>
        <v>0</v>
      </c>
      <c r="K38" s="30">
        <f>Table1[[#This Row],[Snack Average Daily Participation]]+Table3[[#This Row],[Snack Average Daily Participation]]</f>
        <v>0</v>
      </c>
      <c r="L38" s="30">
        <f>Table5[[#This Row],[Breakfast Served]]+Table5[[#This Row],[Lunch Served]]+Table5[[#This Row],[Supper Served]]+Table5[[#This Row],[Snack Served]]</f>
        <v>6445</v>
      </c>
    </row>
    <row r="39" spans="1:12" x14ac:dyDescent="0.35">
      <c r="A39" t="s">
        <v>46</v>
      </c>
      <c r="B39">
        <f>Table1[[#This Row],[Sponsors]]+Table3[[#This Row],[Sponsors]]</f>
        <v>22</v>
      </c>
      <c r="C39">
        <f>Table1[[#This Row],[Sites]]+Table3[[#This Row],[Sites]]</f>
        <v>261</v>
      </c>
      <c r="D39" s="30">
        <f>Table1[[#This Row],[Breakfast Served]]+Table3[[#This Row],[Breakfast Served]]</f>
        <v>134508</v>
      </c>
      <c r="E39" s="30">
        <f>Table1[[#This Row],[Breakfast Average Daily Participation]]+Table3[[#This Row],[Breakfast Average Daily Participation]]</f>
        <v>10169.3822</v>
      </c>
      <c r="F39" s="30">
        <f>Table1[[#This Row],[Lunch Served]]+Table3[[#This Row],[Lunch Served]]</f>
        <v>251893</v>
      </c>
      <c r="G39" s="30">
        <f>Table1[[#This Row],[Lunch Average Daily Participation]]+Table3[[#This Row],[Lunch Average Daily Participation]]</f>
        <v>13172.1212</v>
      </c>
      <c r="H39" s="30">
        <f>Table1[[#This Row],[Supper Served]]+Table3[[#This Row],[Supper Served]]</f>
        <v>128</v>
      </c>
      <c r="I39" s="30">
        <f>Table1[[#This Row],[Supper Average Daily Participation]]+Table3[[#This Row],[Supper Average Daily Participation]]</f>
        <v>25.6</v>
      </c>
      <c r="J39" s="30">
        <f>Table1[[#This Row],[Snack Served]]+Table3[[#This Row],[Snack Served]]</f>
        <v>0</v>
      </c>
      <c r="K39" s="30">
        <f>Table1[[#This Row],[Snack Average Daily Participation]]+Table3[[#This Row],[Snack Average Daily Participation]]</f>
        <v>0</v>
      </c>
      <c r="L39" s="30">
        <f>Table5[[#This Row],[Breakfast Served]]+Table5[[#This Row],[Lunch Served]]+Table5[[#This Row],[Supper Served]]+Table5[[#This Row],[Snack Served]]</f>
        <v>386529</v>
      </c>
    </row>
    <row r="40" spans="1:12" x14ac:dyDescent="0.35">
      <c r="A40" t="s">
        <v>47</v>
      </c>
      <c r="B40">
        <f>Table1[[#This Row],[Sponsors]]+Table3[[#This Row],[Sponsors]]</f>
        <v>13</v>
      </c>
      <c r="C40">
        <f>Table1[[#This Row],[Sites]]+Table3[[#This Row],[Sites]]</f>
        <v>184</v>
      </c>
      <c r="D40" s="30">
        <f>Table1[[#This Row],[Breakfast Served]]+Table3[[#This Row],[Breakfast Served]]</f>
        <v>75327</v>
      </c>
      <c r="E40" s="30">
        <f>Table1[[#This Row],[Breakfast Average Daily Participation]]+Table3[[#This Row],[Breakfast Average Daily Participation]]</f>
        <v>3796.1363000000001</v>
      </c>
      <c r="F40" s="30">
        <f>Table1[[#This Row],[Lunch Served]]+Table3[[#This Row],[Lunch Served]]</f>
        <v>163285</v>
      </c>
      <c r="G40" s="30">
        <f>Table1[[#This Row],[Lunch Average Daily Participation]]+Table3[[#This Row],[Lunch Average Daily Participation]]</f>
        <v>7852.4871999999996</v>
      </c>
      <c r="H40" s="30">
        <f>Table1[[#This Row],[Supper Served]]+Table3[[#This Row],[Supper Served]]</f>
        <v>844</v>
      </c>
      <c r="I40" s="30">
        <f>Table1[[#This Row],[Supper Average Daily Participation]]+Table3[[#This Row],[Supper Average Daily Participation]]</f>
        <v>71</v>
      </c>
      <c r="J40" s="30">
        <f>Table1[[#This Row],[Snack Served]]+Table3[[#This Row],[Snack Served]]</f>
        <v>17917</v>
      </c>
      <c r="K40" s="30">
        <f>Table1[[#This Row],[Snack Average Daily Participation]]+Table3[[#This Row],[Snack Average Daily Participation]]</f>
        <v>949.76189999999997</v>
      </c>
      <c r="L40" s="30">
        <f>Table5[[#This Row],[Breakfast Served]]+Table5[[#This Row],[Lunch Served]]+Table5[[#This Row],[Supper Served]]+Table5[[#This Row],[Snack Served]]</f>
        <v>257373</v>
      </c>
    </row>
    <row r="41" spans="1:12" x14ac:dyDescent="0.35">
      <c r="A41" t="s">
        <v>48</v>
      </c>
      <c r="B41">
        <f>Table1[[#This Row],[Sponsors]]+Table3[[#This Row],[Sponsors]]</f>
        <v>3</v>
      </c>
      <c r="C41">
        <f>Table1[[#This Row],[Sites]]+Table3[[#This Row],[Sites]]</f>
        <v>16</v>
      </c>
      <c r="D41" s="30">
        <f>Table1[[#This Row],[Breakfast Served]]+Table3[[#This Row],[Breakfast Served]]</f>
        <v>6718</v>
      </c>
      <c r="E41" s="30">
        <f>Table1[[#This Row],[Breakfast Average Daily Participation]]+Table3[[#This Row],[Breakfast Average Daily Participation]]</f>
        <v>396.14609999999999</v>
      </c>
      <c r="F41" s="30">
        <f>Table1[[#This Row],[Lunch Served]]+Table3[[#This Row],[Lunch Served]]</f>
        <v>14593</v>
      </c>
      <c r="G41" s="30">
        <f>Table1[[#This Row],[Lunch Average Daily Participation]]+Table3[[#This Row],[Lunch Average Daily Participation]]</f>
        <v>1020.6</v>
      </c>
      <c r="H41" s="30">
        <f>Table1[[#This Row],[Supper Served]]+Table3[[#This Row],[Supper Served]]</f>
        <v>0</v>
      </c>
      <c r="I41" s="30">
        <f>Table1[[#This Row],[Supper Average Daily Participation]]+Table3[[#This Row],[Supper Average Daily Participation]]</f>
        <v>0</v>
      </c>
      <c r="J41" s="30">
        <f>Table1[[#This Row],[Snack Served]]+Table3[[#This Row],[Snack Served]]</f>
        <v>0</v>
      </c>
      <c r="K41" s="30">
        <f>Table1[[#This Row],[Snack Average Daily Participation]]+Table3[[#This Row],[Snack Average Daily Participation]]</f>
        <v>0</v>
      </c>
      <c r="L41" s="30">
        <f>Table5[[#This Row],[Breakfast Served]]+Table5[[#This Row],[Lunch Served]]+Table5[[#This Row],[Supper Served]]+Table5[[#This Row],[Snack Served]]</f>
        <v>21311</v>
      </c>
    </row>
    <row r="42" spans="1:12" x14ac:dyDescent="0.35">
      <c r="A42" t="s">
        <v>49</v>
      </c>
      <c r="B42">
        <f>Table1[[#This Row],[Sponsors]]+Table3[[#This Row],[Sponsors]]</f>
        <v>22</v>
      </c>
      <c r="C42">
        <f>Table1[[#This Row],[Sites]]+Table3[[#This Row],[Sites]]</f>
        <v>162</v>
      </c>
      <c r="D42" s="30">
        <f>Table1[[#This Row],[Breakfast Served]]+Table3[[#This Row],[Breakfast Served]]</f>
        <v>95437</v>
      </c>
      <c r="E42" s="30">
        <f>Table1[[#This Row],[Breakfast Average Daily Participation]]+Table3[[#This Row],[Breakfast Average Daily Participation]]</f>
        <v>5170.5825999999997</v>
      </c>
      <c r="F42" s="30">
        <f>Table1[[#This Row],[Lunch Served]]+Table3[[#This Row],[Lunch Served]]</f>
        <v>177007</v>
      </c>
      <c r="G42" s="30">
        <f>Table1[[#This Row],[Lunch Average Daily Participation]]+Table3[[#This Row],[Lunch Average Daily Participation]]</f>
        <v>9524.8214000000007</v>
      </c>
      <c r="H42" s="30">
        <f>Table1[[#This Row],[Supper Served]]+Table3[[#This Row],[Supper Served]]</f>
        <v>11910</v>
      </c>
      <c r="I42" s="30">
        <f>Table1[[#This Row],[Supper Average Daily Participation]]+Table3[[#This Row],[Supper Average Daily Participation]]</f>
        <v>661</v>
      </c>
      <c r="J42" s="30">
        <f>Table1[[#This Row],[Snack Served]]+Table3[[#This Row],[Snack Served]]</f>
        <v>17442</v>
      </c>
      <c r="K42" s="30">
        <f>Table1[[#This Row],[Snack Average Daily Participation]]+Table3[[#This Row],[Snack Average Daily Participation]]</f>
        <v>847.68419999999992</v>
      </c>
      <c r="L42" s="30">
        <f>Table5[[#This Row],[Breakfast Served]]+Table5[[#This Row],[Lunch Served]]+Table5[[#This Row],[Supper Served]]+Table5[[#This Row],[Snack Served]]</f>
        <v>301796</v>
      </c>
    </row>
    <row r="43" spans="1:12" x14ac:dyDescent="0.35">
      <c r="A43" t="s">
        <v>50</v>
      </c>
      <c r="B43">
        <f>Table1[[#This Row],[Sponsors]]+Table3[[#This Row],[Sponsors]]</f>
        <v>32</v>
      </c>
      <c r="C43">
        <f>Table1[[#This Row],[Sites]]+Table3[[#This Row],[Sites]]</f>
        <v>219</v>
      </c>
      <c r="D43" s="30">
        <f>Table1[[#This Row],[Breakfast Served]]+Table3[[#This Row],[Breakfast Served]]</f>
        <v>111439</v>
      </c>
      <c r="E43" s="30">
        <f>Table1[[#This Row],[Breakfast Average Daily Participation]]+Table3[[#This Row],[Breakfast Average Daily Participation]]</f>
        <v>5587.5841</v>
      </c>
      <c r="F43" s="30">
        <f>Table1[[#This Row],[Lunch Served]]+Table3[[#This Row],[Lunch Served]]</f>
        <v>241389</v>
      </c>
      <c r="G43" s="30">
        <f>Table1[[#This Row],[Lunch Average Daily Participation]]+Table3[[#This Row],[Lunch Average Daily Participation]]</f>
        <v>12028.975</v>
      </c>
      <c r="H43" s="30">
        <f>Table1[[#This Row],[Supper Served]]+Table3[[#This Row],[Supper Served]]</f>
        <v>1187</v>
      </c>
      <c r="I43" s="30">
        <f>Table1[[#This Row],[Supper Average Daily Participation]]+Table3[[#This Row],[Supper Average Daily Participation]]</f>
        <v>79</v>
      </c>
      <c r="J43" s="30">
        <f>Table1[[#This Row],[Snack Served]]+Table3[[#This Row],[Snack Served]]</f>
        <v>40312</v>
      </c>
      <c r="K43" s="30">
        <f>Table1[[#This Row],[Snack Average Daily Participation]]+Table3[[#This Row],[Snack Average Daily Participation]]</f>
        <v>1902.7856999999999</v>
      </c>
      <c r="L43" s="30">
        <f>Table5[[#This Row],[Breakfast Served]]+Table5[[#This Row],[Lunch Served]]+Table5[[#This Row],[Supper Served]]+Table5[[#This Row],[Snack Served]]</f>
        <v>394327</v>
      </c>
    </row>
    <row r="44" spans="1:12" x14ac:dyDescent="0.35">
      <c r="A44" t="s">
        <v>51</v>
      </c>
      <c r="B44">
        <f>Table1[[#This Row],[Sponsors]]+Table3[[#This Row],[Sponsors]]</f>
        <v>3</v>
      </c>
      <c r="C44">
        <f>Table1[[#This Row],[Sites]]+Table3[[#This Row],[Sites]]</f>
        <v>123</v>
      </c>
      <c r="D44" s="30">
        <f>Table1[[#This Row],[Breakfast Served]]+Table3[[#This Row],[Breakfast Served]]</f>
        <v>47332</v>
      </c>
      <c r="E44" s="30">
        <f>Table1[[#This Row],[Breakfast Average Daily Participation]]+Table3[[#This Row],[Breakfast Average Daily Participation]]</f>
        <v>2171.9524000000001</v>
      </c>
      <c r="F44" s="30">
        <f>Table1[[#This Row],[Lunch Served]]+Table3[[#This Row],[Lunch Served]]</f>
        <v>91522</v>
      </c>
      <c r="G44" s="30">
        <f>Table1[[#This Row],[Lunch Average Daily Participation]]+Table3[[#This Row],[Lunch Average Daily Participation]]</f>
        <v>4202.3333000000002</v>
      </c>
      <c r="H44" s="30">
        <f>Table1[[#This Row],[Supper Served]]+Table3[[#This Row],[Supper Served]]</f>
        <v>3240</v>
      </c>
      <c r="I44" s="30">
        <f>Table1[[#This Row],[Supper Average Daily Participation]]+Table3[[#This Row],[Supper Average Daily Participation]]</f>
        <v>99</v>
      </c>
      <c r="J44" s="30">
        <f>Table1[[#This Row],[Snack Served]]+Table3[[#This Row],[Snack Served]]</f>
        <v>24728</v>
      </c>
      <c r="K44" s="30">
        <f>Table1[[#This Row],[Snack Average Daily Participation]]+Table3[[#This Row],[Snack Average Daily Participation]]</f>
        <v>1103</v>
      </c>
      <c r="L44" s="30">
        <f>Table5[[#This Row],[Breakfast Served]]+Table5[[#This Row],[Lunch Served]]+Table5[[#This Row],[Supper Served]]+Table5[[#This Row],[Snack Served]]</f>
        <v>166822</v>
      </c>
    </row>
    <row r="45" spans="1:12" x14ac:dyDescent="0.35">
      <c r="A45" t="s">
        <v>52</v>
      </c>
      <c r="B45">
        <f>Table1[[#This Row],[Sponsors]]+Table3[[#This Row],[Sponsors]]</f>
        <v>7</v>
      </c>
      <c r="C45">
        <f>Table1[[#This Row],[Sites]]+Table3[[#This Row],[Sites]]</f>
        <v>126</v>
      </c>
      <c r="D45" s="30">
        <f>Table1[[#This Row],[Breakfast Served]]+Table3[[#This Row],[Breakfast Served]]</f>
        <v>71254</v>
      </c>
      <c r="E45" s="30">
        <f>Table1[[#This Row],[Breakfast Average Daily Participation]]+Table3[[#This Row],[Breakfast Average Daily Participation]]</f>
        <v>3740.1714000000002</v>
      </c>
      <c r="F45" s="30">
        <f>Table1[[#This Row],[Lunch Served]]+Table3[[#This Row],[Lunch Served]]</f>
        <v>91655</v>
      </c>
      <c r="G45" s="30">
        <f>Table1[[#This Row],[Lunch Average Daily Participation]]+Table3[[#This Row],[Lunch Average Daily Participation]]</f>
        <v>5387.6895000000004</v>
      </c>
      <c r="H45" s="30">
        <f>Table1[[#This Row],[Supper Served]]+Table3[[#This Row],[Supper Served]]</f>
        <v>0</v>
      </c>
      <c r="I45" s="30">
        <f>Table1[[#This Row],[Supper Average Daily Participation]]+Table3[[#This Row],[Supper Average Daily Participation]]</f>
        <v>0</v>
      </c>
      <c r="J45" s="30">
        <f>Table1[[#This Row],[Snack Served]]+Table3[[#This Row],[Snack Served]]</f>
        <v>0</v>
      </c>
      <c r="K45" s="30">
        <f>Table1[[#This Row],[Snack Average Daily Participation]]+Table3[[#This Row],[Snack Average Daily Participation]]</f>
        <v>0</v>
      </c>
      <c r="L45" s="30">
        <f>Table5[[#This Row],[Breakfast Served]]+Table5[[#This Row],[Lunch Served]]+Table5[[#This Row],[Supper Served]]+Table5[[#This Row],[Snack Served]]</f>
        <v>162909</v>
      </c>
    </row>
    <row r="46" spans="1:12" x14ac:dyDescent="0.35">
      <c r="A46" t="s">
        <v>53</v>
      </c>
      <c r="B46">
        <f>Table1[[#This Row],[Sponsors]]+Table3[[#This Row],[Sponsors]]</f>
        <v>5</v>
      </c>
      <c r="C46">
        <f>Table1[[#This Row],[Sites]]+Table3[[#This Row],[Sites]]</f>
        <v>21</v>
      </c>
      <c r="D46" s="30">
        <f>Table1[[#This Row],[Breakfast Served]]+Table3[[#This Row],[Breakfast Served]]</f>
        <v>33385</v>
      </c>
      <c r="E46" s="30">
        <f>Table1[[#This Row],[Breakfast Average Daily Participation]]+Table3[[#This Row],[Breakfast Average Daily Participation]]</f>
        <v>1679.7895000000001</v>
      </c>
      <c r="F46" s="30">
        <f>Table1[[#This Row],[Lunch Served]]+Table3[[#This Row],[Lunch Served]]</f>
        <v>37104</v>
      </c>
      <c r="G46" s="30">
        <f>Table1[[#This Row],[Lunch Average Daily Participation]]+Table3[[#This Row],[Lunch Average Daily Participation]]</f>
        <v>1836.3708999999999</v>
      </c>
      <c r="H46" s="30">
        <f>Table1[[#This Row],[Supper Served]]+Table3[[#This Row],[Supper Served]]</f>
        <v>0</v>
      </c>
      <c r="I46" s="30">
        <f>Table1[[#This Row],[Supper Average Daily Participation]]+Table3[[#This Row],[Supper Average Daily Participation]]</f>
        <v>0</v>
      </c>
      <c r="J46" s="30">
        <f>Table1[[#This Row],[Snack Served]]+Table3[[#This Row],[Snack Served]]</f>
        <v>0</v>
      </c>
      <c r="K46" s="30">
        <f>Table1[[#This Row],[Snack Average Daily Participation]]+Table3[[#This Row],[Snack Average Daily Participation]]</f>
        <v>0</v>
      </c>
      <c r="L46" s="30">
        <f>Table5[[#This Row],[Breakfast Served]]+Table5[[#This Row],[Lunch Served]]+Table5[[#This Row],[Supper Served]]+Table5[[#This Row],[Snack Served]]</f>
        <v>70489</v>
      </c>
    </row>
    <row r="47" spans="1:12" x14ac:dyDescent="0.35">
      <c r="A47" t="s">
        <v>54</v>
      </c>
      <c r="B47">
        <f>Table1[[#This Row],[Sponsors]]+Table3[[#This Row],[Sponsors]]</f>
        <v>5</v>
      </c>
      <c r="C47">
        <f>Table1[[#This Row],[Sites]]+Table3[[#This Row],[Sites]]</f>
        <v>15</v>
      </c>
      <c r="D47" s="30">
        <f>Table1[[#This Row],[Breakfast Served]]+Table3[[#This Row],[Breakfast Served]]</f>
        <v>13338</v>
      </c>
      <c r="E47" s="30">
        <f>Table1[[#This Row],[Breakfast Average Daily Participation]]+Table3[[#This Row],[Breakfast Average Daily Participation]]</f>
        <v>803.23509999999999</v>
      </c>
      <c r="F47" s="30">
        <f>Table1[[#This Row],[Lunch Served]]+Table3[[#This Row],[Lunch Served]]</f>
        <v>21070</v>
      </c>
      <c r="G47" s="30">
        <f>Table1[[#This Row],[Lunch Average Daily Participation]]+Table3[[#This Row],[Lunch Average Daily Participation]]</f>
        <v>1286.704</v>
      </c>
      <c r="H47" s="30">
        <f>Table1[[#This Row],[Supper Served]]+Table3[[#This Row],[Supper Served]]</f>
        <v>886</v>
      </c>
      <c r="I47" s="30">
        <f>Table1[[#This Row],[Supper Average Daily Participation]]+Table3[[#This Row],[Supper Average Daily Participation]]</f>
        <v>31</v>
      </c>
      <c r="J47" s="30">
        <f>Table1[[#This Row],[Snack Served]]+Table3[[#This Row],[Snack Served]]</f>
        <v>710</v>
      </c>
      <c r="K47" s="30">
        <f>Table1[[#This Row],[Snack Average Daily Participation]]+Table3[[#This Row],[Snack Average Daily Participation]]</f>
        <v>26</v>
      </c>
      <c r="L47" s="30">
        <f>Table5[[#This Row],[Breakfast Served]]+Table5[[#This Row],[Lunch Served]]+Table5[[#This Row],[Supper Served]]+Table5[[#This Row],[Snack Served]]</f>
        <v>36004</v>
      </c>
    </row>
    <row r="48" spans="1:12" x14ac:dyDescent="0.35">
      <c r="A48" t="s">
        <v>55</v>
      </c>
      <c r="B48">
        <f>Table1[[#This Row],[Sponsors]]+Table3[[#This Row],[Sponsors]]</f>
        <v>13</v>
      </c>
      <c r="C48">
        <f>Table1[[#This Row],[Sites]]+Table3[[#This Row],[Sites]]</f>
        <v>50</v>
      </c>
      <c r="D48" s="30">
        <f>Table1[[#This Row],[Breakfast Served]]+Table3[[#This Row],[Breakfast Served]]</f>
        <v>22434</v>
      </c>
      <c r="E48" s="30">
        <f>Table1[[#This Row],[Breakfast Average Daily Participation]]+Table3[[#This Row],[Breakfast Average Daily Participation]]</f>
        <v>1309.7012</v>
      </c>
      <c r="F48" s="30">
        <f>Table1[[#This Row],[Lunch Served]]+Table3[[#This Row],[Lunch Served]]</f>
        <v>52250</v>
      </c>
      <c r="G48" s="30">
        <f>Table1[[#This Row],[Lunch Average Daily Participation]]+Table3[[#This Row],[Lunch Average Daily Participation]]</f>
        <v>2784.9488000000001</v>
      </c>
      <c r="H48" s="30">
        <f>Table1[[#This Row],[Supper Served]]+Table3[[#This Row],[Supper Served]]</f>
        <v>0</v>
      </c>
      <c r="I48" s="30">
        <f>Table1[[#This Row],[Supper Average Daily Participation]]+Table3[[#This Row],[Supper Average Daily Participation]]</f>
        <v>0</v>
      </c>
      <c r="J48" s="30">
        <f>Table1[[#This Row],[Snack Served]]+Table3[[#This Row],[Snack Served]]</f>
        <v>0</v>
      </c>
      <c r="K48" s="30">
        <f>Table1[[#This Row],[Snack Average Daily Participation]]+Table3[[#This Row],[Snack Average Daily Participation]]</f>
        <v>0</v>
      </c>
      <c r="L48" s="30">
        <f>Table5[[#This Row],[Breakfast Served]]+Table5[[#This Row],[Lunch Served]]+Table5[[#This Row],[Supper Served]]+Table5[[#This Row],[Snack Served]]</f>
        <v>74684</v>
      </c>
    </row>
    <row r="49" spans="1:12" x14ac:dyDescent="0.35">
      <c r="A49" t="s">
        <v>56</v>
      </c>
      <c r="B49">
        <f>Table1[[#This Row],[Sponsors]]+Table3[[#This Row],[Sponsors]]</f>
        <v>18</v>
      </c>
      <c r="C49">
        <f>Table1[[#This Row],[Sites]]+Table3[[#This Row],[Sites]]</f>
        <v>83</v>
      </c>
      <c r="D49" s="30">
        <f>Table1[[#This Row],[Breakfast Served]]+Table3[[#This Row],[Breakfast Served]]</f>
        <v>72031</v>
      </c>
      <c r="E49" s="30">
        <f>Table1[[#This Row],[Breakfast Average Daily Participation]]+Table3[[#This Row],[Breakfast Average Daily Participation]]</f>
        <v>3936.4198999999999</v>
      </c>
      <c r="F49" s="30">
        <f>Table1[[#This Row],[Lunch Served]]+Table3[[#This Row],[Lunch Served]]</f>
        <v>127093</v>
      </c>
      <c r="G49" s="30">
        <f>Table1[[#This Row],[Lunch Average Daily Participation]]+Table3[[#This Row],[Lunch Average Daily Participation]]</f>
        <v>6972.8769000000002</v>
      </c>
      <c r="H49" s="30">
        <f>Table1[[#This Row],[Supper Served]]+Table3[[#This Row],[Supper Served]]</f>
        <v>637</v>
      </c>
      <c r="I49" s="30">
        <f>Table1[[#This Row],[Supper Average Daily Participation]]+Table3[[#This Row],[Supper Average Daily Participation]]</f>
        <v>23</v>
      </c>
      <c r="J49" s="30">
        <f>Table1[[#This Row],[Snack Served]]+Table3[[#This Row],[Snack Served]]</f>
        <v>9675</v>
      </c>
      <c r="K49" s="30">
        <f>Table1[[#This Row],[Snack Average Daily Participation]]+Table3[[#This Row],[Snack Average Daily Participation]]</f>
        <v>446</v>
      </c>
      <c r="L49" s="30">
        <f>Table5[[#This Row],[Breakfast Served]]+Table5[[#This Row],[Lunch Served]]+Table5[[#This Row],[Supper Served]]+Table5[[#This Row],[Snack Served]]</f>
        <v>209436</v>
      </c>
    </row>
    <row r="50" spans="1:12" x14ac:dyDescent="0.35">
      <c r="A50" t="s">
        <v>57</v>
      </c>
      <c r="B50">
        <f>Table1[[#This Row],[Sponsors]]+Table3[[#This Row],[Sponsors]]</f>
        <v>5</v>
      </c>
      <c r="C50">
        <f>Table1[[#This Row],[Sites]]+Table3[[#This Row],[Sites]]</f>
        <v>41</v>
      </c>
      <c r="D50" s="30">
        <f>Table1[[#This Row],[Breakfast Served]]+Table3[[#This Row],[Breakfast Served]]</f>
        <v>12572</v>
      </c>
      <c r="E50" s="30">
        <f>Table1[[#This Row],[Breakfast Average Daily Participation]]+Table3[[#This Row],[Breakfast Average Daily Participation]]</f>
        <v>693.89549999999997</v>
      </c>
      <c r="F50" s="30">
        <f>Table1[[#This Row],[Lunch Served]]+Table3[[#This Row],[Lunch Served]]</f>
        <v>18139</v>
      </c>
      <c r="G50" s="30">
        <f>Table1[[#This Row],[Lunch Average Daily Participation]]+Table3[[#This Row],[Lunch Average Daily Participation]]</f>
        <v>959.40480000000002</v>
      </c>
      <c r="H50" s="30">
        <f>Table1[[#This Row],[Supper Served]]+Table3[[#This Row],[Supper Served]]</f>
        <v>0</v>
      </c>
      <c r="I50" s="30">
        <f>Table1[[#This Row],[Supper Average Daily Participation]]+Table3[[#This Row],[Supper Average Daily Participation]]</f>
        <v>0</v>
      </c>
      <c r="J50" s="30">
        <f>Table1[[#This Row],[Snack Served]]+Table3[[#This Row],[Snack Served]]</f>
        <v>0</v>
      </c>
      <c r="K50" s="30">
        <f>Table1[[#This Row],[Snack Average Daily Participation]]+Table3[[#This Row],[Snack Average Daily Participation]]</f>
        <v>0</v>
      </c>
      <c r="L50" s="30">
        <f>Table5[[#This Row],[Breakfast Served]]+Table5[[#This Row],[Lunch Served]]+Table5[[#This Row],[Supper Served]]+Table5[[#This Row],[Snack Served]]</f>
        <v>30711</v>
      </c>
    </row>
    <row r="51" spans="1:12" x14ac:dyDescent="0.35">
      <c r="A51" t="s">
        <v>58</v>
      </c>
      <c r="B51">
        <f>Table1[[#This Row],[Sponsors]]+Table3[[#This Row],[Sponsors]]</f>
        <v>8</v>
      </c>
      <c r="C51">
        <f>Table1[[#This Row],[Sites]]+Table3[[#This Row],[Sites]]</f>
        <v>29</v>
      </c>
      <c r="D51" s="30">
        <f>Table1[[#This Row],[Breakfast Served]]+Table3[[#This Row],[Breakfast Served]]</f>
        <v>7148</v>
      </c>
      <c r="E51" s="30">
        <f>Table1[[#This Row],[Breakfast Average Daily Participation]]+Table3[[#This Row],[Breakfast Average Daily Participation]]</f>
        <v>410.50259999999997</v>
      </c>
      <c r="F51" s="30">
        <f>Table1[[#This Row],[Lunch Served]]+Table3[[#This Row],[Lunch Served]]</f>
        <v>17393</v>
      </c>
      <c r="G51" s="30">
        <f>Table1[[#This Row],[Lunch Average Daily Participation]]+Table3[[#This Row],[Lunch Average Daily Participation]]</f>
        <v>909.63379999999995</v>
      </c>
      <c r="H51" s="30">
        <f>Table1[[#This Row],[Supper Served]]+Table3[[#This Row],[Supper Served]]</f>
        <v>216</v>
      </c>
      <c r="I51" s="30">
        <f>Table1[[#This Row],[Supper Average Daily Participation]]+Table3[[#This Row],[Supper Average Daily Participation]]</f>
        <v>36</v>
      </c>
      <c r="J51" s="30">
        <f>Table1[[#This Row],[Snack Served]]+Table3[[#This Row],[Snack Served]]</f>
        <v>0</v>
      </c>
      <c r="K51" s="30">
        <f>Table1[[#This Row],[Snack Average Daily Participation]]+Table3[[#This Row],[Snack Average Daily Participation]]</f>
        <v>0</v>
      </c>
      <c r="L51" s="30">
        <f>Table5[[#This Row],[Breakfast Served]]+Table5[[#This Row],[Lunch Served]]+Table5[[#This Row],[Supper Served]]+Table5[[#This Row],[Snack Served]]</f>
        <v>24757</v>
      </c>
    </row>
    <row r="52" spans="1:12" x14ac:dyDescent="0.35">
      <c r="A52" t="s">
        <v>59</v>
      </c>
      <c r="B52">
        <f>Table1[[#This Row],[Sponsors]]+Table3[[#This Row],[Sponsors]]</f>
        <v>0</v>
      </c>
      <c r="C52">
        <f>Table1[[#This Row],[Sites]]+Table3[[#This Row],[Sites]]</f>
        <v>0</v>
      </c>
      <c r="D52" s="30">
        <f>Table1[[#This Row],[Breakfast Served]]+Table3[[#This Row],[Breakfast Served]]</f>
        <v>0</v>
      </c>
      <c r="E52" s="30">
        <f>Table1[[#This Row],[Breakfast Average Daily Participation]]+Table3[[#This Row],[Breakfast Average Daily Participation]]</f>
        <v>0</v>
      </c>
      <c r="F52" s="30">
        <f>Table1[[#This Row],[Lunch Served]]+Table3[[#This Row],[Lunch Served]]</f>
        <v>0</v>
      </c>
      <c r="G52" s="30">
        <f>Table1[[#This Row],[Lunch Average Daily Participation]]+Table3[[#This Row],[Lunch Average Daily Participation]]</f>
        <v>0</v>
      </c>
      <c r="H52" s="30">
        <f>Table1[[#This Row],[Supper Served]]+Table3[[#This Row],[Supper Served]]</f>
        <v>0</v>
      </c>
      <c r="I52" s="30">
        <f>Table1[[#This Row],[Supper Average Daily Participation]]+Table3[[#This Row],[Supper Average Daily Participation]]</f>
        <v>0</v>
      </c>
      <c r="J52" s="30">
        <f>Table1[[#This Row],[Snack Served]]+Table3[[#This Row],[Snack Served]]</f>
        <v>0</v>
      </c>
      <c r="K52" s="30">
        <f>Table1[[#This Row],[Snack Average Daily Participation]]+Table3[[#This Row],[Snack Average Daily Participation]]</f>
        <v>0</v>
      </c>
      <c r="L52" s="30">
        <f>Table5[[#This Row],[Breakfast Served]]+Table5[[#This Row],[Lunch Served]]+Table5[[#This Row],[Supper Served]]+Table5[[#This Row],[Snack Served]]</f>
        <v>0</v>
      </c>
    </row>
    <row r="53" spans="1:12" x14ac:dyDescent="0.35">
      <c r="A53" t="s">
        <v>60</v>
      </c>
      <c r="B53">
        <f>Table1[[#This Row],[Sponsors]]+Table3[[#This Row],[Sponsors]]</f>
        <v>3</v>
      </c>
      <c r="C53">
        <f>Table1[[#This Row],[Sites]]+Table3[[#This Row],[Sites]]</f>
        <v>3</v>
      </c>
      <c r="D53" s="30">
        <f>Table1[[#This Row],[Breakfast Served]]+Table3[[#This Row],[Breakfast Served]]</f>
        <v>410</v>
      </c>
      <c r="E53" s="30">
        <f>Table1[[#This Row],[Breakfast Average Daily Participation]]+Table3[[#This Row],[Breakfast Average Daily Participation]]</f>
        <v>41</v>
      </c>
      <c r="F53" s="30">
        <f>Table1[[#This Row],[Lunch Served]]+Table3[[#This Row],[Lunch Served]]</f>
        <v>520</v>
      </c>
      <c r="G53" s="30">
        <f>Table1[[#This Row],[Lunch Average Daily Participation]]+Table3[[#This Row],[Lunch Average Daily Participation]]</f>
        <v>47.470600000000005</v>
      </c>
      <c r="H53" s="30">
        <f>Table1[[#This Row],[Supper Served]]+Table3[[#This Row],[Supper Served]]</f>
        <v>234</v>
      </c>
      <c r="I53" s="30">
        <f>Table1[[#This Row],[Supper Average Daily Participation]]+Table3[[#This Row],[Supper Average Daily Participation]]</f>
        <v>26</v>
      </c>
      <c r="J53" s="30">
        <f>Table1[[#This Row],[Snack Served]]+Table3[[#This Row],[Snack Served]]</f>
        <v>0</v>
      </c>
      <c r="K53" s="30">
        <f>Table1[[#This Row],[Snack Average Daily Participation]]+Table3[[#This Row],[Snack Average Daily Participation]]</f>
        <v>0</v>
      </c>
      <c r="L53" s="30">
        <f>Table5[[#This Row],[Breakfast Served]]+Table5[[#This Row],[Lunch Served]]+Table5[[#This Row],[Supper Served]]+Table5[[#This Row],[Snack Served]]</f>
        <v>1164</v>
      </c>
    </row>
    <row r="54" spans="1:12" x14ac:dyDescent="0.35">
      <c r="A54" t="s">
        <v>61</v>
      </c>
      <c r="B54">
        <f>Table1[[#This Row],[Sponsors]]+Table3[[#This Row],[Sponsors]]</f>
        <v>5</v>
      </c>
      <c r="C54">
        <f>Table1[[#This Row],[Sites]]+Table3[[#This Row],[Sites]]</f>
        <v>32</v>
      </c>
      <c r="D54" s="30">
        <f>Table1[[#This Row],[Breakfast Served]]+Table3[[#This Row],[Breakfast Served]]</f>
        <v>10727</v>
      </c>
      <c r="E54" s="30">
        <f>Table1[[#This Row],[Breakfast Average Daily Participation]]+Table3[[#This Row],[Breakfast Average Daily Participation]]</f>
        <v>529.548</v>
      </c>
      <c r="F54" s="30">
        <f>Table1[[#This Row],[Lunch Served]]+Table3[[#This Row],[Lunch Served]]</f>
        <v>21750</v>
      </c>
      <c r="G54" s="30">
        <f>Table1[[#This Row],[Lunch Average Daily Participation]]+Table3[[#This Row],[Lunch Average Daily Participation]]</f>
        <v>1077.5479</v>
      </c>
      <c r="H54" s="30">
        <f>Table1[[#This Row],[Supper Served]]+Table3[[#This Row],[Supper Served]]</f>
        <v>0</v>
      </c>
      <c r="I54" s="30">
        <f>Table1[[#This Row],[Supper Average Daily Participation]]+Table3[[#This Row],[Supper Average Daily Participation]]</f>
        <v>0</v>
      </c>
      <c r="J54" s="30">
        <f>Table1[[#This Row],[Snack Served]]+Table3[[#This Row],[Snack Served]]</f>
        <v>0</v>
      </c>
      <c r="K54" s="30">
        <f>Table1[[#This Row],[Snack Average Daily Participation]]+Table3[[#This Row],[Snack Average Daily Participation]]</f>
        <v>0</v>
      </c>
      <c r="L54" s="30">
        <f>Table5[[#This Row],[Breakfast Served]]+Table5[[#This Row],[Lunch Served]]+Table5[[#This Row],[Supper Served]]+Table5[[#This Row],[Snack Served]]</f>
        <v>32477</v>
      </c>
    </row>
    <row r="55" spans="1:12" x14ac:dyDescent="0.35">
      <c r="A55" t="s">
        <v>62</v>
      </c>
      <c r="B55">
        <f>Table1[[#This Row],[Sponsors]]+Table3[[#This Row],[Sponsors]]</f>
        <v>8</v>
      </c>
      <c r="C55">
        <f>Table1[[#This Row],[Sites]]+Table3[[#This Row],[Sites]]</f>
        <v>59</v>
      </c>
      <c r="D55" s="30">
        <f>Table1[[#This Row],[Breakfast Served]]+Table3[[#This Row],[Breakfast Served]]</f>
        <v>30727</v>
      </c>
      <c r="E55" s="30">
        <f>Table1[[#This Row],[Breakfast Average Daily Participation]]+Table3[[#This Row],[Breakfast Average Daily Participation]]</f>
        <v>1643.1701</v>
      </c>
      <c r="F55" s="30">
        <f>Table1[[#This Row],[Lunch Served]]+Table3[[#This Row],[Lunch Served]]</f>
        <v>40240</v>
      </c>
      <c r="G55" s="30">
        <f>Table1[[#This Row],[Lunch Average Daily Participation]]+Table3[[#This Row],[Lunch Average Daily Participation]]</f>
        <v>2134.5738000000001</v>
      </c>
      <c r="H55" s="30">
        <f>Table1[[#This Row],[Supper Served]]+Table3[[#This Row],[Supper Served]]</f>
        <v>0</v>
      </c>
      <c r="I55" s="30">
        <f>Table1[[#This Row],[Supper Average Daily Participation]]+Table3[[#This Row],[Supper Average Daily Participation]]</f>
        <v>0</v>
      </c>
      <c r="J55" s="30">
        <f>Table1[[#This Row],[Snack Served]]+Table3[[#This Row],[Snack Served]]</f>
        <v>10215</v>
      </c>
      <c r="K55" s="30">
        <f>Table1[[#This Row],[Snack Average Daily Participation]]+Table3[[#This Row],[Snack Average Daily Participation]]</f>
        <v>457</v>
      </c>
      <c r="L55" s="30">
        <f>Table5[[#This Row],[Breakfast Served]]+Table5[[#This Row],[Lunch Served]]+Table5[[#This Row],[Supper Served]]+Table5[[#This Row],[Snack Served]]</f>
        <v>81182</v>
      </c>
    </row>
    <row r="56" spans="1:12" x14ac:dyDescent="0.35">
      <c r="A56" t="s">
        <v>63</v>
      </c>
      <c r="B56">
        <f>Table1[[#This Row],[Sponsors]]+Table3[[#This Row],[Sponsors]]</f>
        <v>9</v>
      </c>
      <c r="C56">
        <f>Table1[[#This Row],[Sites]]+Table3[[#This Row],[Sites]]</f>
        <v>79</v>
      </c>
      <c r="D56" s="30">
        <f>Table1[[#This Row],[Breakfast Served]]+Table3[[#This Row],[Breakfast Served]]</f>
        <v>17169</v>
      </c>
      <c r="E56" s="30">
        <f>Table1[[#This Row],[Breakfast Average Daily Participation]]+Table3[[#This Row],[Breakfast Average Daily Participation]]</f>
        <v>2125.2498000000001</v>
      </c>
      <c r="F56" s="30">
        <f>Table1[[#This Row],[Lunch Served]]+Table3[[#This Row],[Lunch Served]]</f>
        <v>29225</v>
      </c>
      <c r="G56" s="30">
        <f>Table1[[#This Row],[Lunch Average Daily Participation]]+Table3[[#This Row],[Lunch Average Daily Participation]]</f>
        <v>2629.2680999999998</v>
      </c>
      <c r="H56" s="30">
        <f>Table1[[#This Row],[Supper Served]]+Table3[[#This Row],[Supper Served]]</f>
        <v>203</v>
      </c>
      <c r="I56" s="30">
        <f>Table1[[#This Row],[Supper Average Daily Participation]]+Table3[[#This Row],[Supper Average Daily Participation]]</f>
        <v>18.454499999999999</v>
      </c>
      <c r="J56" s="30">
        <f>Table1[[#This Row],[Snack Served]]+Table3[[#This Row],[Snack Served]]</f>
        <v>0</v>
      </c>
      <c r="K56" s="30">
        <f>Table1[[#This Row],[Snack Average Daily Participation]]+Table3[[#This Row],[Snack Average Daily Participation]]</f>
        <v>0</v>
      </c>
      <c r="L56" s="30">
        <f>Table5[[#This Row],[Breakfast Served]]+Table5[[#This Row],[Lunch Served]]+Table5[[#This Row],[Supper Served]]+Table5[[#This Row],[Snack Served]]</f>
        <v>46597</v>
      </c>
    </row>
    <row r="57" spans="1:12" x14ac:dyDescent="0.35">
      <c r="A57" t="s">
        <v>64</v>
      </c>
      <c r="B57">
        <f>Table1[[#This Row],[Sponsors]]+Table3[[#This Row],[Sponsors]]</f>
        <v>1</v>
      </c>
      <c r="C57">
        <f>Table1[[#This Row],[Sites]]+Table3[[#This Row],[Sites]]</f>
        <v>9</v>
      </c>
      <c r="D57" s="30">
        <f>Table1[[#This Row],[Breakfast Served]]+Table3[[#This Row],[Breakfast Served]]</f>
        <v>5525</v>
      </c>
      <c r="E57" s="30">
        <f>Table1[[#This Row],[Breakfast Average Daily Participation]]+Table3[[#This Row],[Breakfast Average Daily Participation]]</f>
        <v>263.09519999999998</v>
      </c>
      <c r="F57" s="30">
        <f>Table1[[#This Row],[Lunch Served]]+Table3[[#This Row],[Lunch Served]]</f>
        <v>10089</v>
      </c>
      <c r="G57" s="30">
        <f>Table1[[#This Row],[Lunch Average Daily Participation]]+Table3[[#This Row],[Lunch Average Daily Participation]]</f>
        <v>480.42860000000002</v>
      </c>
      <c r="H57" s="30">
        <f>Table1[[#This Row],[Supper Served]]+Table3[[#This Row],[Supper Served]]</f>
        <v>0</v>
      </c>
      <c r="I57" s="30">
        <f>Table1[[#This Row],[Supper Average Daily Participation]]+Table3[[#This Row],[Supper Average Daily Participation]]</f>
        <v>0</v>
      </c>
      <c r="J57" s="30">
        <f>Table1[[#This Row],[Snack Served]]+Table3[[#This Row],[Snack Served]]</f>
        <v>0</v>
      </c>
      <c r="K57" s="30">
        <f>Table1[[#This Row],[Snack Average Daily Participation]]+Table3[[#This Row],[Snack Average Daily Participation]]</f>
        <v>0</v>
      </c>
      <c r="L57" s="30">
        <f>Table5[[#This Row],[Breakfast Served]]+Table5[[#This Row],[Lunch Served]]+Table5[[#This Row],[Supper Served]]+Table5[[#This Row],[Snack Served]]</f>
        <v>15614</v>
      </c>
    </row>
    <row r="58" spans="1:12" x14ac:dyDescent="0.35">
      <c r="A58" t="s">
        <v>65</v>
      </c>
      <c r="B58">
        <f>Table1[[#This Row],[Sponsors]]+Table3[[#This Row],[Sponsors]]</f>
        <v>5</v>
      </c>
      <c r="C58">
        <f>Table1[[#This Row],[Sites]]+Table3[[#This Row],[Sites]]</f>
        <v>7</v>
      </c>
      <c r="D58" s="30">
        <f>Table1[[#This Row],[Breakfast Served]]+Table3[[#This Row],[Breakfast Served]]</f>
        <v>10033</v>
      </c>
      <c r="E58" s="30">
        <f>Table1[[#This Row],[Breakfast Average Daily Participation]]+Table3[[#This Row],[Breakfast Average Daily Participation]]</f>
        <v>854.30219999999997</v>
      </c>
      <c r="F58" s="30">
        <f>Table1[[#This Row],[Lunch Served]]+Table3[[#This Row],[Lunch Served]]</f>
        <v>15156</v>
      </c>
      <c r="G58" s="30">
        <f>Table1[[#This Row],[Lunch Average Daily Participation]]+Table3[[#This Row],[Lunch Average Daily Participation]]</f>
        <v>1223.3278</v>
      </c>
      <c r="H58" s="30">
        <f>Table1[[#This Row],[Supper Served]]+Table3[[#This Row],[Supper Served]]</f>
        <v>0</v>
      </c>
      <c r="I58" s="30">
        <f>Table1[[#This Row],[Supper Average Daily Participation]]+Table3[[#This Row],[Supper Average Daily Participation]]</f>
        <v>0</v>
      </c>
      <c r="J58" s="30">
        <f>Table1[[#This Row],[Snack Served]]+Table3[[#This Row],[Snack Served]]</f>
        <v>0</v>
      </c>
      <c r="K58" s="30">
        <f>Table1[[#This Row],[Snack Average Daily Participation]]+Table3[[#This Row],[Snack Average Daily Participation]]</f>
        <v>0</v>
      </c>
      <c r="L58" s="30">
        <f>Table5[[#This Row],[Breakfast Served]]+Table5[[#This Row],[Lunch Served]]+Table5[[#This Row],[Supper Served]]+Table5[[#This Row],[Snack Served]]</f>
        <v>25189</v>
      </c>
    </row>
    <row r="59" spans="1:12" x14ac:dyDescent="0.35">
      <c r="A59" t="s">
        <v>66</v>
      </c>
      <c r="B59">
        <f>Table1[[#This Row],[Sponsors]]+Table3[[#This Row],[Sponsors]]</f>
        <v>2</v>
      </c>
      <c r="C59">
        <f>Table1[[#This Row],[Sites]]+Table3[[#This Row],[Sites]]</f>
        <v>2</v>
      </c>
      <c r="D59" s="30">
        <f>Table1[[#This Row],[Breakfast Served]]+Table3[[#This Row],[Breakfast Served]]</f>
        <v>452</v>
      </c>
      <c r="E59" s="30">
        <f>Table1[[#This Row],[Breakfast Average Daily Participation]]+Table3[[#This Row],[Breakfast Average Daily Participation]]</f>
        <v>23.801500000000001</v>
      </c>
      <c r="F59" s="30">
        <f>Table1[[#This Row],[Lunch Served]]+Table3[[#This Row],[Lunch Served]]</f>
        <v>548</v>
      </c>
      <c r="G59" s="30">
        <f>Table1[[#This Row],[Lunch Average Daily Participation]]+Table3[[#This Row],[Lunch Average Daily Participation]]</f>
        <v>28.365100000000002</v>
      </c>
      <c r="H59" s="30">
        <f>Table1[[#This Row],[Supper Served]]+Table3[[#This Row],[Supper Served]]</f>
        <v>0</v>
      </c>
      <c r="I59" s="30">
        <f>Table1[[#This Row],[Supper Average Daily Participation]]+Table3[[#This Row],[Supper Average Daily Participation]]</f>
        <v>0</v>
      </c>
      <c r="J59" s="30">
        <f>Table1[[#This Row],[Snack Served]]+Table3[[#This Row],[Snack Served]]</f>
        <v>0</v>
      </c>
      <c r="K59" s="30">
        <f>Table1[[#This Row],[Snack Average Daily Participation]]+Table3[[#This Row],[Snack Average Daily Participation]]</f>
        <v>0</v>
      </c>
      <c r="L59" s="30">
        <f>Table5[[#This Row],[Breakfast Served]]+Table5[[#This Row],[Lunch Served]]+Table5[[#This Row],[Supper Served]]+Table5[[#This Row],[Snack Served]]</f>
        <v>1000</v>
      </c>
    </row>
    <row r="60" spans="1:12" x14ac:dyDescent="0.35">
      <c r="A60" t="s">
        <v>67</v>
      </c>
      <c r="B60">
        <f>Table1[[#This Row],[Sponsors]]+Table3[[#This Row],[Sponsors]]</f>
        <v>14</v>
      </c>
      <c r="C60">
        <f>Table1[[#This Row],[Sites]]+Table3[[#This Row],[Sites]]</f>
        <v>73</v>
      </c>
      <c r="D60" s="30">
        <f>Table1[[#This Row],[Breakfast Served]]+Table3[[#This Row],[Breakfast Served]]</f>
        <v>26443</v>
      </c>
      <c r="E60" s="30">
        <f>Table1[[#This Row],[Breakfast Average Daily Participation]]+Table3[[#This Row],[Breakfast Average Daily Participation]]</f>
        <v>2435.5799000000002</v>
      </c>
      <c r="F60" s="30">
        <f>Table1[[#This Row],[Lunch Served]]+Table3[[#This Row],[Lunch Served]]</f>
        <v>39179</v>
      </c>
      <c r="G60" s="30">
        <f>Table1[[#This Row],[Lunch Average Daily Participation]]+Table3[[#This Row],[Lunch Average Daily Participation]]</f>
        <v>3110.4841999999999</v>
      </c>
      <c r="H60" s="30">
        <f>Table1[[#This Row],[Supper Served]]+Table3[[#This Row],[Supper Served]]</f>
        <v>0</v>
      </c>
      <c r="I60" s="30">
        <f>Table1[[#This Row],[Supper Average Daily Participation]]+Table3[[#This Row],[Supper Average Daily Participation]]</f>
        <v>0</v>
      </c>
      <c r="J60" s="30">
        <f>Table1[[#This Row],[Snack Served]]+Table3[[#This Row],[Snack Served]]</f>
        <v>0</v>
      </c>
      <c r="K60" s="30">
        <f>Table1[[#This Row],[Snack Average Daily Participation]]+Table3[[#This Row],[Snack Average Daily Participation]]</f>
        <v>0</v>
      </c>
      <c r="L60" s="30">
        <f>Table5[[#This Row],[Breakfast Served]]+Table5[[#This Row],[Lunch Served]]+Table5[[#This Row],[Supper Served]]+Table5[[#This Row],[Snack Served]]</f>
        <v>65622</v>
      </c>
    </row>
    <row r="61" spans="1:12" x14ac:dyDescent="0.35">
      <c r="A61" t="s">
        <v>68</v>
      </c>
      <c r="B61">
        <f>Table1[[#This Row],[Sponsors]]+Table3[[#This Row],[Sponsors]]</f>
        <v>1</v>
      </c>
      <c r="C61">
        <f>Table1[[#This Row],[Sites]]+Table3[[#This Row],[Sites]]</f>
        <v>1</v>
      </c>
      <c r="D61" s="30">
        <f>Table1[[#This Row],[Breakfast Served]]+Table3[[#This Row],[Breakfast Served]]</f>
        <v>132</v>
      </c>
      <c r="E61" s="30">
        <f>Table1[[#This Row],[Breakfast Average Daily Participation]]+Table3[[#This Row],[Breakfast Average Daily Participation]]</f>
        <v>16.5</v>
      </c>
      <c r="F61" s="30">
        <f>Table1[[#This Row],[Lunch Served]]+Table3[[#This Row],[Lunch Served]]</f>
        <v>201</v>
      </c>
      <c r="G61" s="30">
        <f>Table1[[#This Row],[Lunch Average Daily Participation]]+Table3[[#This Row],[Lunch Average Daily Participation]]</f>
        <v>25.125</v>
      </c>
      <c r="H61" s="30">
        <f>Table1[[#This Row],[Supper Served]]+Table3[[#This Row],[Supper Served]]</f>
        <v>0</v>
      </c>
      <c r="I61" s="30">
        <f>Table1[[#This Row],[Supper Average Daily Participation]]+Table3[[#This Row],[Supper Average Daily Participation]]</f>
        <v>0</v>
      </c>
      <c r="J61" s="30">
        <f>Table1[[#This Row],[Snack Served]]+Table3[[#This Row],[Snack Served]]</f>
        <v>0</v>
      </c>
      <c r="K61" s="30">
        <f>Table1[[#This Row],[Snack Average Daily Participation]]+Table3[[#This Row],[Snack Average Daily Participation]]</f>
        <v>0</v>
      </c>
      <c r="L61" s="30">
        <f>Table5[[#This Row],[Breakfast Served]]+Table5[[#This Row],[Lunch Served]]+Table5[[#This Row],[Supper Served]]+Table5[[#This Row],[Snack Served]]</f>
        <v>333</v>
      </c>
    </row>
    <row r="62" spans="1:12" x14ac:dyDescent="0.35">
      <c r="A62" t="s">
        <v>69</v>
      </c>
      <c r="B62">
        <f>Table1[[#This Row],[Sponsors]]+Table3[[#This Row],[Sponsors]]</f>
        <v>15</v>
      </c>
      <c r="C62">
        <f>Table1[[#This Row],[Sites]]+Table3[[#This Row],[Sites]]</f>
        <v>84</v>
      </c>
      <c r="D62" s="30">
        <f>Table1[[#This Row],[Breakfast Served]]+Table3[[#This Row],[Breakfast Served]]</f>
        <v>84634</v>
      </c>
      <c r="E62" s="30">
        <f>Table1[[#This Row],[Breakfast Average Daily Participation]]+Table3[[#This Row],[Breakfast Average Daily Participation]]</f>
        <v>4242.5995999999996</v>
      </c>
      <c r="F62" s="30">
        <f>Table1[[#This Row],[Lunch Served]]+Table3[[#This Row],[Lunch Served]]</f>
        <v>136984</v>
      </c>
      <c r="G62" s="30">
        <f>Table1[[#This Row],[Lunch Average Daily Participation]]+Table3[[#This Row],[Lunch Average Daily Participation]]</f>
        <v>6846.6926000000003</v>
      </c>
      <c r="H62" s="30">
        <f>Table1[[#This Row],[Supper Served]]+Table3[[#This Row],[Supper Served]]</f>
        <v>0</v>
      </c>
      <c r="I62" s="30">
        <f>Table1[[#This Row],[Supper Average Daily Participation]]+Table3[[#This Row],[Supper Average Daily Participation]]</f>
        <v>0</v>
      </c>
      <c r="J62" s="30">
        <f>Table1[[#This Row],[Snack Served]]+Table3[[#This Row],[Snack Served]]</f>
        <v>5101</v>
      </c>
      <c r="K62" s="30">
        <f>Table1[[#This Row],[Snack Average Daily Participation]]+Table3[[#This Row],[Snack Average Daily Participation]]</f>
        <v>238.68180000000001</v>
      </c>
      <c r="L62" s="30">
        <f>Table5[[#This Row],[Breakfast Served]]+Table5[[#This Row],[Lunch Served]]+Table5[[#This Row],[Supper Served]]+Table5[[#This Row],[Snack Served]]</f>
        <v>226719</v>
      </c>
    </row>
    <row r="63" spans="1:12" x14ac:dyDescent="0.35">
      <c r="A63" t="s">
        <v>70</v>
      </c>
      <c r="B63">
        <f>Table1[[#This Row],[Sponsors]]+Table3[[#This Row],[Sponsors]]</f>
        <v>4</v>
      </c>
      <c r="C63">
        <f>Table1[[#This Row],[Sites]]+Table3[[#This Row],[Sites]]</f>
        <v>35</v>
      </c>
      <c r="D63" s="30">
        <f>Table1[[#This Row],[Breakfast Served]]+Table3[[#This Row],[Breakfast Served]]</f>
        <v>17555</v>
      </c>
      <c r="E63" s="30">
        <f>Table1[[#This Row],[Breakfast Average Daily Participation]]+Table3[[#This Row],[Breakfast Average Daily Participation]]</f>
        <v>959.31020000000001</v>
      </c>
      <c r="F63" s="30">
        <f>Table1[[#This Row],[Lunch Served]]+Table3[[#This Row],[Lunch Served]]</f>
        <v>38241</v>
      </c>
      <c r="G63" s="30">
        <f>Table1[[#This Row],[Lunch Average Daily Participation]]+Table3[[#This Row],[Lunch Average Daily Participation]]</f>
        <v>2033.9166</v>
      </c>
      <c r="H63" s="30">
        <f>Table1[[#This Row],[Supper Served]]+Table3[[#This Row],[Supper Served]]</f>
        <v>0</v>
      </c>
      <c r="I63" s="30">
        <f>Table1[[#This Row],[Supper Average Daily Participation]]+Table3[[#This Row],[Supper Average Daily Participation]]</f>
        <v>0</v>
      </c>
      <c r="J63" s="30">
        <f>Table1[[#This Row],[Snack Served]]+Table3[[#This Row],[Snack Served]]</f>
        <v>0</v>
      </c>
      <c r="K63" s="30">
        <f>Table1[[#This Row],[Snack Average Daily Participation]]+Table3[[#This Row],[Snack Average Daily Participation]]</f>
        <v>0</v>
      </c>
      <c r="L63" s="30">
        <f>Table5[[#This Row],[Breakfast Served]]+Table5[[#This Row],[Lunch Served]]+Table5[[#This Row],[Supper Served]]+Table5[[#This Row],[Snack Served]]</f>
        <v>55796</v>
      </c>
    </row>
    <row r="64" spans="1:12" x14ac:dyDescent="0.35">
      <c r="A64" t="s">
        <v>71</v>
      </c>
      <c r="B64">
        <f>Table1[[#This Row],[Sponsors]]+Table3[[#This Row],[Sponsors]]</f>
        <v>3</v>
      </c>
      <c r="C64">
        <f>Table1[[#This Row],[Sites]]+Table3[[#This Row],[Sites]]</f>
        <v>11</v>
      </c>
      <c r="D64" s="30">
        <f>Table1[[#This Row],[Breakfast Served]]+Table3[[#This Row],[Breakfast Served]]</f>
        <v>2538</v>
      </c>
      <c r="E64" s="30">
        <f>Table1[[#This Row],[Breakfast Average Daily Participation]]+Table3[[#This Row],[Breakfast Average Daily Participation]]</f>
        <v>228.33330000000001</v>
      </c>
      <c r="F64" s="30">
        <f>Table1[[#This Row],[Lunch Served]]+Table3[[#This Row],[Lunch Served]]</f>
        <v>3672</v>
      </c>
      <c r="G64" s="30">
        <f>Table1[[#This Row],[Lunch Average Daily Participation]]+Table3[[#This Row],[Lunch Average Daily Participation]]</f>
        <v>328.19040000000001</v>
      </c>
      <c r="H64" s="30">
        <f>Table1[[#This Row],[Supper Served]]+Table3[[#This Row],[Supper Served]]</f>
        <v>0</v>
      </c>
      <c r="I64" s="30">
        <f>Table1[[#This Row],[Supper Average Daily Participation]]+Table3[[#This Row],[Supper Average Daily Participation]]</f>
        <v>0</v>
      </c>
      <c r="J64" s="30">
        <f>Table1[[#This Row],[Snack Served]]+Table3[[#This Row],[Snack Served]]</f>
        <v>0</v>
      </c>
      <c r="K64" s="30">
        <f>Table1[[#This Row],[Snack Average Daily Participation]]+Table3[[#This Row],[Snack Average Daily Participation]]</f>
        <v>0</v>
      </c>
      <c r="L64" s="30">
        <f>Table5[[#This Row],[Breakfast Served]]+Table5[[#This Row],[Lunch Served]]+Table5[[#This Row],[Supper Served]]+Table5[[#This Row],[Snack Served]]</f>
        <v>6210</v>
      </c>
    </row>
    <row r="65" spans="1:12" x14ac:dyDescent="0.35">
      <c r="A65" s="35" t="s">
        <v>72</v>
      </c>
      <c r="B65" s="35">
        <f>Table1[[#This Row],[Sponsors]]+Table3[[#This Row],[Sponsors]]</f>
        <v>525</v>
      </c>
      <c r="C65" s="35">
        <f>Table1[[#This Row],[Sites]]+Table3[[#This Row],[Sites]]</f>
        <v>4520</v>
      </c>
      <c r="D65" s="36">
        <f>Table1[[#This Row],[Breakfast Served]]+Table3[[#This Row],[Breakfast Served]]</f>
        <v>2363873</v>
      </c>
      <c r="E65" s="36">
        <f>Table1[[#This Row],[Breakfast Average Daily Participation]]+Table3[[#This Row],[Breakfast Average Daily Participation]]</f>
        <v>133438.66879999998</v>
      </c>
      <c r="F65" s="36">
        <f>Table1[[#This Row],[Lunch Served]]+Table3[[#This Row],[Lunch Served]]</f>
        <v>4105128</v>
      </c>
      <c r="G65" s="36">
        <f>Table1[[#This Row],[Lunch Average Daily Participation]]+Table3[[#This Row],[Lunch Average Daily Participation]]</f>
        <v>212152.49900000004</v>
      </c>
      <c r="H65" s="36">
        <f>Table1[[#This Row],[Supper Served]]+Table3[[#This Row],[Supper Served]]</f>
        <v>66453</v>
      </c>
      <c r="I65" s="36">
        <f>Table1[[#This Row],[Supper Average Daily Participation]]+Table3[[#This Row],[Supper Average Daily Participation]]</f>
        <v>3504.0545000000002</v>
      </c>
      <c r="J65" s="36">
        <f>Table1[[#This Row],[Snack Served]]+Table3[[#This Row],[Snack Served]]</f>
        <v>360271</v>
      </c>
      <c r="K65" s="36">
        <f>Table1[[#This Row],[Snack Average Daily Participation]]+Table3[[#This Row],[Snack Average Daily Participation]]</f>
        <v>17094.7755</v>
      </c>
      <c r="L65" s="36">
        <f>Table5[[#This Row],[Breakfast Served]]+Table5[[#This Row],[Lunch Served]]+Table5[[#This Row],[Supper Served]]+Table5[[#This Row],[Snack Served]]</f>
        <v>6895725</v>
      </c>
    </row>
  </sheetData>
  <pageMargins left="0.7" right="0.7" top="0.75" bottom="0.75" header="0.3" footer="0.3"/>
  <pageSetup scale="65" fitToHeight="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L65"/>
  <sheetViews>
    <sheetView workbookViewId="0"/>
  </sheetViews>
  <sheetFormatPr defaultRowHeight="15.5" x14ac:dyDescent="0.35"/>
  <cols>
    <col min="1" max="1" width="15.765625" customWidth="1"/>
    <col min="2" max="2" width="12.23046875" customWidth="1"/>
    <col min="3" max="3" width="8.765625" bestFit="1" customWidth="1"/>
    <col min="4" max="4" width="12.69140625" bestFit="1" customWidth="1"/>
    <col min="5" max="5" width="20.23046875" bestFit="1" customWidth="1"/>
    <col min="6" max="6" width="10.84375" bestFit="1" customWidth="1"/>
    <col min="7" max="7" width="22.3046875" bestFit="1" customWidth="1"/>
    <col min="8" max="8" width="10.4609375" customWidth="1"/>
    <col min="9" max="9" width="19.3046875" customWidth="1"/>
    <col min="10" max="10" width="10.23046875" customWidth="1"/>
    <col min="11" max="11" width="20" bestFit="1" customWidth="1"/>
    <col min="12" max="12" width="16.3046875" bestFit="1" customWidth="1"/>
  </cols>
  <sheetData>
    <row r="1" spans="1:12" ht="20" x14ac:dyDescent="0.4">
      <c r="A1" s="28" t="s">
        <v>146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35">
      <c r="A2" s="27" t="s">
        <v>150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35">
      <c r="A3" t="s">
        <v>0</v>
      </c>
    </row>
    <row r="4" spans="1:12" x14ac:dyDescent="0.35">
      <c r="A4" t="s">
        <v>1</v>
      </c>
    </row>
    <row r="5" spans="1:12" x14ac:dyDescent="0.35">
      <c r="A5" s="26" t="s">
        <v>136</v>
      </c>
    </row>
    <row r="6" spans="1:12" s="25" customFormat="1" ht="43.5" customHeight="1" x14ac:dyDescent="0.35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5" t="s">
        <v>11</v>
      </c>
      <c r="K6" s="5" t="s">
        <v>12</v>
      </c>
      <c r="L6" s="5" t="s">
        <v>74</v>
      </c>
    </row>
    <row r="7" spans="1:12" x14ac:dyDescent="0.35">
      <c r="A7" t="s">
        <v>14</v>
      </c>
      <c r="B7">
        <f>Table2[[#This Row],[Sponsors]]+Table4[[#This Row],[Sponsors]]</f>
        <v>17</v>
      </c>
      <c r="C7">
        <f>Table2[[#This Row],[Sites]]+Table4[[#This Row],[Sites]]</f>
        <v>176</v>
      </c>
      <c r="D7" s="30">
        <f>Table2[[#This Row],[Breakfast Served]]+Table4[[#This Row],[Breakfast Served]]</f>
        <v>204409</v>
      </c>
      <c r="E7" s="30">
        <f>Table2[[#This Row],[Breakfast Average Daily Participation]]+Table4[[#This Row],[Breakfast Average Daily Participation]]</f>
        <v>12552.428</v>
      </c>
      <c r="F7" s="30">
        <f>Table2[[#This Row],[Lunch Served]]+Table4[[#This Row],[Lunch Served]]</f>
        <v>384951</v>
      </c>
      <c r="G7" s="30">
        <f>Table2[[#This Row],[Lunch Average Daily Participation]]+Table4[[#This Row],[Lunch Average Daily Participation]]</f>
        <v>22827.483</v>
      </c>
      <c r="H7" s="30">
        <f>Table2[[#This Row],[Supper Served]]+Table4[[#This Row],[Supper Served]]</f>
        <v>0</v>
      </c>
      <c r="I7" s="30">
        <f>Table2[[#This Row],[Supper Average Daily Participation]]+Table4[[#This Row],[Supper Average Daily Participation]]</f>
        <v>0</v>
      </c>
      <c r="J7" s="30">
        <f>Table2[[#This Row],[Snack Served]]+Table4[[#This Row],[Snack Served]]</f>
        <v>93214</v>
      </c>
      <c r="K7" s="30">
        <f>Table2[[#This Row],[Snack Average Daily Participation]]+Table4[[#This Row],[Snack Average Daily Participation]]</f>
        <v>4707</v>
      </c>
      <c r="L7" s="30">
        <f>Table6[[#This Row],[Breakfast Served]]+Table6[[#This Row],[Lunch Served]]+Table6[[#This Row],[Supper Served]]+Table6[[#This Row],[Snack Served]]</f>
        <v>682574</v>
      </c>
    </row>
    <row r="8" spans="1:12" x14ac:dyDescent="0.35">
      <c r="A8" t="s">
        <v>15</v>
      </c>
      <c r="B8">
        <f>Table2[[#This Row],[Sponsors]]+Table4[[#This Row],[Sponsors]]</f>
        <v>1</v>
      </c>
      <c r="C8">
        <f>Table2[[#This Row],[Sites]]+Table4[[#This Row],[Sites]]</f>
        <v>1</v>
      </c>
      <c r="D8" s="30">
        <f>Table2[[#This Row],[Breakfast Served]]+Table4[[#This Row],[Breakfast Served]]</f>
        <v>589</v>
      </c>
      <c r="E8" s="30">
        <f>Table2[[#This Row],[Breakfast Average Daily Participation]]+Table4[[#This Row],[Breakfast Average Daily Participation]]</f>
        <v>52.532800000000002</v>
      </c>
      <c r="F8" s="30">
        <f>Table2[[#This Row],[Lunch Served]]+Table4[[#This Row],[Lunch Served]]</f>
        <v>710</v>
      </c>
      <c r="G8" s="30">
        <f>Table2[[#This Row],[Lunch Average Daily Participation]]+Table4[[#This Row],[Lunch Average Daily Participation]]</f>
        <v>63.702399999999997</v>
      </c>
      <c r="H8" s="30">
        <f>Table2[[#This Row],[Supper Served]]+Table4[[#This Row],[Supper Served]]</f>
        <v>0</v>
      </c>
      <c r="I8" s="30">
        <f>Table2[[#This Row],[Supper Average Daily Participation]]+Table4[[#This Row],[Supper Average Daily Participation]]</f>
        <v>0</v>
      </c>
      <c r="J8" s="30">
        <f>Table2[[#This Row],[Snack Served]]+Table4[[#This Row],[Snack Served]]</f>
        <v>0</v>
      </c>
      <c r="K8" s="30">
        <f>Table2[[#This Row],[Snack Average Daily Participation]]+Table4[[#This Row],[Snack Average Daily Participation]]</f>
        <v>0</v>
      </c>
      <c r="L8" s="30">
        <f>Table6[[#This Row],[Breakfast Served]]+Table6[[#This Row],[Lunch Served]]+Table6[[#This Row],[Supper Served]]+Table6[[#This Row],[Snack Served]]</f>
        <v>1299</v>
      </c>
    </row>
    <row r="9" spans="1:12" x14ac:dyDescent="0.35">
      <c r="A9" t="s">
        <v>16</v>
      </c>
      <c r="B9">
        <f>Table2[[#This Row],[Sponsors]]+Table4[[#This Row],[Sponsors]]</f>
        <v>1</v>
      </c>
      <c r="C9">
        <f>Table2[[#This Row],[Sites]]+Table4[[#This Row],[Sites]]</f>
        <v>17</v>
      </c>
      <c r="D9" s="30">
        <f>Table2[[#This Row],[Breakfast Served]]+Table4[[#This Row],[Breakfast Served]]</f>
        <v>42676</v>
      </c>
      <c r="E9" s="30">
        <f>Table2[[#This Row],[Breakfast Average Daily Participation]]+Table4[[#This Row],[Breakfast Average Daily Participation]]</f>
        <v>2900.5364</v>
      </c>
      <c r="F9" s="30">
        <f>Table2[[#This Row],[Lunch Served]]+Table4[[#This Row],[Lunch Served]]</f>
        <v>42522</v>
      </c>
      <c r="G9" s="30">
        <f>Table2[[#This Row],[Lunch Average Daily Participation]]+Table4[[#This Row],[Lunch Average Daily Participation]]</f>
        <v>2923.5364</v>
      </c>
      <c r="H9" s="30">
        <f>Table2[[#This Row],[Supper Served]]+Table4[[#This Row],[Supper Served]]</f>
        <v>0</v>
      </c>
      <c r="I9" s="30">
        <f>Table2[[#This Row],[Supper Average Daily Participation]]+Table4[[#This Row],[Supper Average Daily Participation]]</f>
        <v>0</v>
      </c>
      <c r="J9" s="30">
        <f>Table2[[#This Row],[Snack Served]]+Table4[[#This Row],[Snack Served]]</f>
        <v>0</v>
      </c>
      <c r="K9" s="30">
        <f>Table2[[#This Row],[Snack Average Daily Participation]]+Table4[[#This Row],[Snack Average Daily Participation]]</f>
        <v>0</v>
      </c>
      <c r="L9" s="30">
        <f>Table6[[#This Row],[Breakfast Served]]+Table6[[#This Row],[Lunch Served]]+Table6[[#This Row],[Supper Served]]+Table6[[#This Row],[Snack Served]]</f>
        <v>85198</v>
      </c>
    </row>
    <row r="10" spans="1:12" x14ac:dyDescent="0.35">
      <c r="A10" t="s">
        <v>17</v>
      </c>
      <c r="B10">
        <f>Table2[[#This Row],[Sponsors]]+Table4[[#This Row],[Sponsors]]</f>
        <v>9</v>
      </c>
      <c r="C10">
        <f>Table2[[#This Row],[Sites]]+Table4[[#This Row],[Sites]]</f>
        <v>30</v>
      </c>
      <c r="D10" s="30">
        <f>Table2[[#This Row],[Breakfast Served]]+Table4[[#This Row],[Breakfast Served]]</f>
        <v>20916</v>
      </c>
      <c r="E10" s="30">
        <f>Table2[[#This Row],[Breakfast Average Daily Participation]]+Table4[[#This Row],[Breakfast Average Daily Participation]]</f>
        <v>1525.6721</v>
      </c>
      <c r="F10" s="30">
        <f>Table2[[#This Row],[Lunch Served]]+Table4[[#This Row],[Lunch Served]]</f>
        <v>50425</v>
      </c>
      <c r="G10" s="30">
        <f>Table2[[#This Row],[Lunch Average Daily Participation]]+Table4[[#This Row],[Lunch Average Daily Participation]]</f>
        <v>3455.2804000000001</v>
      </c>
      <c r="H10" s="30">
        <f>Table2[[#This Row],[Supper Served]]+Table4[[#This Row],[Supper Served]]</f>
        <v>3407</v>
      </c>
      <c r="I10" s="30">
        <f>Table2[[#This Row],[Supper Average Daily Participation]]+Table4[[#This Row],[Supper Average Daily Participation]]</f>
        <v>318</v>
      </c>
      <c r="J10" s="30">
        <f>Table2[[#This Row],[Snack Served]]+Table4[[#This Row],[Snack Served]]</f>
        <v>1674</v>
      </c>
      <c r="K10" s="30">
        <f>Table2[[#This Row],[Snack Average Daily Participation]]+Table4[[#This Row],[Snack Average Daily Participation]]</f>
        <v>105</v>
      </c>
      <c r="L10" s="30">
        <f>Table6[[#This Row],[Breakfast Served]]+Table6[[#This Row],[Lunch Served]]+Table6[[#This Row],[Supper Served]]+Table6[[#This Row],[Snack Served]]</f>
        <v>76422</v>
      </c>
    </row>
    <row r="11" spans="1:12" x14ac:dyDescent="0.35">
      <c r="A11" t="s">
        <v>18</v>
      </c>
      <c r="B11">
        <f>Table2[[#This Row],[Sponsors]]+Table4[[#This Row],[Sponsors]]</f>
        <v>0</v>
      </c>
      <c r="C11">
        <f>Table2[[#This Row],[Sites]]+Table4[[#This Row],[Sites]]</f>
        <v>0</v>
      </c>
      <c r="D11" s="30">
        <f>Table2[[#This Row],[Breakfast Served]]+Table4[[#This Row],[Breakfast Served]]</f>
        <v>0</v>
      </c>
      <c r="E11" s="30">
        <f>Table2[[#This Row],[Breakfast Average Daily Participation]]+Table4[[#This Row],[Breakfast Average Daily Participation]]</f>
        <v>0</v>
      </c>
      <c r="F11" s="30">
        <f>Table2[[#This Row],[Lunch Served]]+Table4[[#This Row],[Lunch Served]]</f>
        <v>0</v>
      </c>
      <c r="G11" s="30">
        <f>Table2[[#This Row],[Lunch Average Daily Participation]]+Table4[[#This Row],[Lunch Average Daily Participation]]</f>
        <v>0</v>
      </c>
      <c r="H11" s="30">
        <f>Table2[[#This Row],[Supper Served]]+Table4[[#This Row],[Supper Served]]</f>
        <v>0</v>
      </c>
      <c r="I11" s="30">
        <f>Table2[[#This Row],[Supper Average Daily Participation]]+Table4[[#This Row],[Supper Average Daily Participation]]</f>
        <v>0</v>
      </c>
      <c r="J11" s="30">
        <f>Table2[[#This Row],[Snack Served]]+Table4[[#This Row],[Snack Served]]</f>
        <v>0</v>
      </c>
      <c r="K11" s="30">
        <f>Table2[[#This Row],[Snack Average Daily Participation]]+Table4[[#This Row],[Snack Average Daily Participation]]</f>
        <v>0</v>
      </c>
      <c r="L11" s="30">
        <f>Table6[[#This Row],[Breakfast Served]]+Table6[[#This Row],[Lunch Served]]+Table6[[#This Row],[Supper Served]]+Table6[[#This Row],[Snack Served]]</f>
        <v>0</v>
      </c>
    </row>
    <row r="12" spans="1:12" x14ac:dyDescent="0.35">
      <c r="A12" t="s">
        <v>19</v>
      </c>
      <c r="B12">
        <f>Table2[[#This Row],[Sponsors]]+Table4[[#This Row],[Sponsors]]</f>
        <v>3</v>
      </c>
      <c r="C12">
        <f>Table2[[#This Row],[Sites]]+Table4[[#This Row],[Sites]]</f>
        <v>4</v>
      </c>
      <c r="D12" s="30">
        <f>Table2[[#This Row],[Breakfast Served]]+Table4[[#This Row],[Breakfast Served]]</f>
        <v>24136</v>
      </c>
      <c r="E12" s="30">
        <f>Table2[[#This Row],[Breakfast Average Daily Participation]]+Table4[[#This Row],[Breakfast Average Daily Participation]]</f>
        <v>1553.3351</v>
      </c>
      <c r="F12" s="30">
        <f>Table2[[#This Row],[Lunch Served]]+Table4[[#This Row],[Lunch Served]]</f>
        <v>31887</v>
      </c>
      <c r="G12" s="30">
        <f>Table2[[#This Row],[Lunch Average Daily Participation]]+Table4[[#This Row],[Lunch Average Daily Participation]]</f>
        <v>2082.9106000000002</v>
      </c>
      <c r="H12" s="30">
        <f>Table2[[#This Row],[Supper Served]]+Table4[[#This Row],[Supper Served]]</f>
        <v>0</v>
      </c>
      <c r="I12" s="30">
        <f>Table2[[#This Row],[Supper Average Daily Participation]]+Table4[[#This Row],[Supper Average Daily Participation]]</f>
        <v>0</v>
      </c>
      <c r="J12" s="30">
        <f>Table2[[#This Row],[Snack Served]]+Table4[[#This Row],[Snack Served]]</f>
        <v>0</v>
      </c>
      <c r="K12" s="30">
        <f>Table2[[#This Row],[Snack Average Daily Participation]]+Table4[[#This Row],[Snack Average Daily Participation]]</f>
        <v>0</v>
      </c>
      <c r="L12" s="30">
        <f>Table6[[#This Row],[Breakfast Served]]+Table6[[#This Row],[Lunch Served]]+Table6[[#This Row],[Supper Served]]+Table6[[#This Row],[Snack Served]]</f>
        <v>56023</v>
      </c>
    </row>
    <row r="13" spans="1:12" x14ac:dyDescent="0.35">
      <c r="A13" t="s">
        <v>20</v>
      </c>
      <c r="B13">
        <f>Table2[[#This Row],[Sponsors]]+Table4[[#This Row],[Sponsors]]</f>
        <v>7</v>
      </c>
      <c r="C13">
        <f>Table2[[#This Row],[Sites]]+Table4[[#This Row],[Sites]]</f>
        <v>107</v>
      </c>
      <c r="D13" s="30">
        <f>Table2[[#This Row],[Breakfast Served]]+Table4[[#This Row],[Breakfast Served]]</f>
        <v>98426</v>
      </c>
      <c r="E13" s="30">
        <f>Table2[[#This Row],[Breakfast Average Daily Participation]]+Table4[[#This Row],[Breakfast Average Daily Participation]]</f>
        <v>6705.7529000000004</v>
      </c>
      <c r="F13" s="30">
        <f>Table2[[#This Row],[Lunch Served]]+Table4[[#This Row],[Lunch Served]]</f>
        <v>213584</v>
      </c>
      <c r="G13" s="30">
        <f>Table2[[#This Row],[Lunch Average Daily Participation]]+Table4[[#This Row],[Lunch Average Daily Participation]]</f>
        <v>13822.4617</v>
      </c>
      <c r="H13" s="30">
        <f>Table2[[#This Row],[Supper Served]]+Table4[[#This Row],[Supper Served]]</f>
        <v>0</v>
      </c>
      <c r="I13" s="30">
        <f>Table2[[#This Row],[Supper Average Daily Participation]]+Table4[[#This Row],[Supper Average Daily Participation]]</f>
        <v>0</v>
      </c>
      <c r="J13" s="30">
        <f>Table2[[#This Row],[Snack Served]]+Table4[[#This Row],[Snack Served]]</f>
        <v>21376</v>
      </c>
      <c r="K13" s="30">
        <f>Table2[[#This Row],[Snack Average Daily Participation]]+Table4[[#This Row],[Snack Average Daily Participation]]</f>
        <v>1217.3623</v>
      </c>
      <c r="L13" s="30">
        <f>Table6[[#This Row],[Breakfast Served]]+Table6[[#This Row],[Lunch Served]]+Table6[[#This Row],[Supper Served]]+Table6[[#This Row],[Snack Served]]</f>
        <v>333386</v>
      </c>
    </row>
    <row r="14" spans="1:12" x14ac:dyDescent="0.35">
      <c r="A14" t="s">
        <v>21</v>
      </c>
      <c r="B14">
        <f>Table2[[#This Row],[Sponsors]]+Table4[[#This Row],[Sponsors]]</f>
        <v>1</v>
      </c>
      <c r="C14">
        <f>Table2[[#This Row],[Sites]]+Table4[[#This Row],[Sites]]</f>
        <v>16</v>
      </c>
      <c r="D14" s="30">
        <f>Table2[[#This Row],[Breakfast Served]]+Table4[[#This Row],[Breakfast Served]]</f>
        <v>48519</v>
      </c>
      <c r="E14" s="30">
        <f>Table2[[#This Row],[Breakfast Average Daily Participation]]+Table4[[#This Row],[Breakfast Average Daily Participation]]</f>
        <v>3594.451</v>
      </c>
      <c r="F14" s="30">
        <f>Table2[[#This Row],[Lunch Served]]+Table4[[#This Row],[Lunch Served]]</f>
        <v>52675</v>
      </c>
      <c r="G14" s="30">
        <f>Table2[[#This Row],[Lunch Average Daily Participation]]+Table4[[#This Row],[Lunch Average Daily Participation]]</f>
        <v>3858.1858000000002</v>
      </c>
      <c r="H14" s="30">
        <f>Table2[[#This Row],[Supper Served]]+Table4[[#This Row],[Supper Served]]</f>
        <v>0</v>
      </c>
      <c r="I14" s="30">
        <f>Table2[[#This Row],[Supper Average Daily Participation]]+Table4[[#This Row],[Supper Average Daily Participation]]</f>
        <v>0</v>
      </c>
      <c r="J14" s="30">
        <f>Table2[[#This Row],[Snack Served]]+Table4[[#This Row],[Snack Served]]</f>
        <v>0</v>
      </c>
      <c r="K14" s="30">
        <f>Table2[[#This Row],[Snack Average Daily Participation]]+Table4[[#This Row],[Snack Average Daily Participation]]</f>
        <v>0</v>
      </c>
      <c r="L14" s="30">
        <f>Table6[[#This Row],[Breakfast Served]]+Table6[[#This Row],[Lunch Served]]+Table6[[#This Row],[Supper Served]]+Table6[[#This Row],[Snack Served]]</f>
        <v>101194</v>
      </c>
    </row>
    <row r="15" spans="1:12" x14ac:dyDescent="0.35">
      <c r="A15" t="s">
        <v>22</v>
      </c>
      <c r="B15">
        <f>Table2[[#This Row],[Sponsors]]+Table4[[#This Row],[Sponsors]]</f>
        <v>2</v>
      </c>
      <c r="C15">
        <f>Table2[[#This Row],[Sites]]+Table4[[#This Row],[Sites]]</f>
        <v>5</v>
      </c>
      <c r="D15" s="30">
        <f>Table2[[#This Row],[Breakfast Served]]+Table4[[#This Row],[Breakfast Served]]</f>
        <v>15307</v>
      </c>
      <c r="E15" s="30">
        <f>Table2[[#This Row],[Breakfast Average Daily Participation]]+Table4[[#This Row],[Breakfast Average Daily Participation]]</f>
        <v>1036</v>
      </c>
      <c r="F15" s="30">
        <f>Table2[[#This Row],[Lunch Served]]+Table4[[#This Row],[Lunch Served]]</f>
        <v>23674</v>
      </c>
      <c r="G15" s="30">
        <f>Table2[[#This Row],[Lunch Average Daily Participation]]+Table4[[#This Row],[Lunch Average Daily Participation]]</f>
        <v>1655</v>
      </c>
      <c r="H15" s="30">
        <f>Table2[[#This Row],[Supper Served]]+Table4[[#This Row],[Supper Served]]</f>
        <v>0</v>
      </c>
      <c r="I15" s="30">
        <f>Table2[[#This Row],[Supper Average Daily Participation]]+Table4[[#This Row],[Supper Average Daily Participation]]</f>
        <v>0</v>
      </c>
      <c r="J15" s="30">
        <f>Table2[[#This Row],[Snack Served]]+Table4[[#This Row],[Snack Served]]</f>
        <v>0</v>
      </c>
      <c r="K15" s="30">
        <f>Table2[[#This Row],[Snack Average Daily Participation]]+Table4[[#This Row],[Snack Average Daily Participation]]</f>
        <v>0</v>
      </c>
      <c r="L15" s="30">
        <f>Table6[[#This Row],[Breakfast Served]]+Table6[[#This Row],[Lunch Served]]+Table6[[#This Row],[Supper Served]]+Table6[[#This Row],[Snack Served]]</f>
        <v>38981</v>
      </c>
    </row>
    <row r="16" spans="1:12" x14ac:dyDescent="0.35">
      <c r="A16" t="s">
        <v>23</v>
      </c>
      <c r="B16">
        <f>Table2[[#This Row],[Sponsors]]+Table4[[#This Row],[Sponsors]]</f>
        <v>24</v>
      </c>
      <c r="C16">
        <f>Table2[[#This Row],[Sites]]+Table4[[#This Row],[Sites]]</f>
        <v>253</v>
      </c>
      <c r="D16" s="30">
        <f>Table2[[#This Row],[Breakfast Served]]+Table4[[#This Row],[Breakfast Served]]</f>
        <v>303629</v>
      </c>
      <c r="E16" s="30">
        <f>Table2[[#This Row],[Breakfast Average Daily Participation]]+Table4[[#This Row],[Breakfast Average Daily Participation]]</f>
        <v>22618.321599999999</v>
      </c>
      <c r="F16" s="30">
        <f>Table2[[#This Row],[Lunch Served]]+Table4[[#This Row],[Lunch Served]]</f>
        <v>526485</v>
      </c>
      <c r="G16" s="30">
        <f>Table2[[#This Row],[Lunch Average Daily Participation]]+Table4[[#This Row],[Lunch Average Daily Participation]]</f>
        <v>39112.327899999997</v>
      </c>
      <c r="H16" s="30">
        <f>Table2[[#This Row],[Supper Served]]+Table4[[#This Row],[Supper Served]]</f>
        <v>15213</v>
      </c>
      <c r="I16" s="30">
        <f>Table2[[#This Row],[Supper Average Daily Participation]]+Table4[[#This Row],[Supper Average Daily Participation]]</f>
        <v>959</v>
      </c>
      <c r="J16" s="30">
        <f>Table2[[#This Row],[Snack Served]]+Table4[[#This Row],[Snack Served]]</f>
        <v>6986</v>
      </c>
      <c r="K16" s="30">
        <f>Table2[[#This Row],[Snack Average Daily Participation]]+Table4[[#This Row],[Snack Average Daily Participation]]</f>
        <v>449.8571</v>
      </c>
      <c r="L16" s="30">
        <f>Table6[[#This Row],[Breakfast Served]]+Table6[[#This Row],[Lunch Served]]+Table6[[#This Row],[Supper Served]]+Table6[[#This Row],[Snack Served]]</f>
        <v>852313</v>
      </c>
    </row>
    <row r="17" spans="1:12" x14ac:dyDescent="0.35">
      <c r="A17" t="s">
        <v>24</v>
      </c>
      <c r="B17">
        <f>Table2[[#This Row],[Sponsors]]+Table4[[#This Row],[Sponsors]]</f>
        <v>3</v>
      </c>
      <c r="C17">
        <f>Table2[[#This Row],[Sites]]+Table4[[#This Row],[Sites]]</f>
        <v>8</v>
      </c>
      <c r="D17" s="30">
        <f>Table2[[#This Row],[Breakfast Served]]+Table4[[#This Row],[Breakfast Served]]</f>
        <v>23134</v>
      </c>
      <c r="E17" s="30">
        <f>Table2[[#This Row],[Breakfast Average Daily Participation]]+Table4[[#This Row],[Breakfast Average Daily Participation]]</f>
        <v>1745.3354999999999</v>
      </c>
      <c r="F17" s="30">
        <f>Table2[[#This Row],[Lunch Served]]+Table4[[#This Row],[Lunch Served]]</f>
        <v>26339</v>
      </c>
      <c r="G17" s="30">
        <f>Table2[[#This Row],[Lunch Average Daily Participation]]+Table4[[#This Row],[Lunch Average Daily Participation]]</f>
        <v>2071.1538</v>
      </c>
      <c r="H17" s="30">
        <f>Table2[[#This Row],[Supper Served]]+Table4[[#This Row],[Supper Served]]</f>
        <v>0</v>
      </c>
      <c r="I17" s="30">
        <f>Table2[[#This Row],[Supper Average Daily Participation]]+Table4[[#This Row],[Supper Average Daily Participation]]</f>
        <v>0</v>
      </c>
      <c r="J17" s="30">
        <f>Table2[[#This Row],[Snack Served]]+Table4[[#This Row],[Snack Served]]</f>
        <v>0</v>
      </c>
      <c r="K17" s="30">
        <f>Table2[[#This Row],[Snack Average Daily Participation]]+Table4[[#This Row],[Snack Average Daily Participation]]</f>
        <v>0</v>
      </c>
      <c r="L17" s="30">
        <f>Table6[[#This Row],[Breakfast Served]]+Table6[[#This Row],[Lunch Served]]+Table6[[#This Row],[Supper Served]]+Table6[[#This Row],[Snack Served]]</f>
        <v>49473</v>
      </c>
    </row>
    <row r="18" spans="1:12" x14ac:dyDescent="0.35">
      <c r="A18" t="s">
        <v>25</v>
      </c>
      <c r="B18">
        <f>Table2[[#This Row],[Sponsors]]+Table4[[#This Row],[Sponsors]]</f>
        <v>12</v>
      </c>
      <c r="C18">
        <f>Table2[[#This Row],[Sites]]+Table4[[#This Row],[Sites]]</f>
        <v>21</v>
      </c>
      <c r="D18" s="30">
        <f>Table2[[#This Row],[Breakfast Served]]+Table4[[#This Row],[Breakfast Served]]</f>
        <v>25750</v>
      </c>
      <c r="E18" s="30">
        <f>Table2[[#This Row],[Breakfast Average Daily Participation]]+Table4[[#This Row],[Breakfast Average Daily Participation]]</f>
        <v>2153.9865</v>
      </c>
      <c r="F18" s="30">
        <f>Table2[[#This Row],[Lunch Served]]+Table4[[#This Row],[Lunch Served]]</f>
        <v>42116</v>
      </c>
      <c r="G18" s="30">
        <f>Table2[[#This Row],[Lunch Average Daily Participation]]+Table4[[#This Row],[Lunch Average Daily Participation]]</f>
        <v>3473.1541000000002</v>
      </c>
      <c r="H18" s="30">
        <f>Table2[[#This Row],[Supper Served]]+Table4[[#This Row],[Supper Served]]</f>
        <v>615</v>
      </c>
      <c r="I18" s="30">
        <f>Table2[[#This Row],[Supper Average Daily Participation]]+Table4[[#This Row],[Supper Average Daily Participation]]</f>
        <v>41</v>
      </c>
      <c r="J18" s="30">
        <f>Table2[[#This Row],[Snack Served]]+Table4[[#This Row],[Snack Served]]</f>
        <v>42</v>
      </c>
      <c r="K18" s="30">
        <f>Table2[[#This Row],[Snack Average Daily Participation]]+Table4[[#This Row],[Snack Average Daily Participation]]</f>
        <v>9</v>
      </c>
      <c r="L18" s="30">
        <f>Table6[[#This Row],[Breakfast Served]]+Table6[[#This Row],[Lunch Served]]+Table6[[#This Row],[Supper Served]]+Table6[[#This Row],[Snack Served]]</f>
        <v>68523</v>
      </c>
    </row>
    <row r="19" spans="1:12" x14ac:dyDescent="0.35">
      <c r="A19" t="s">
        <v>26</v>
      </c>
      <c r="B19">
        <f>Table2[[#This Row],[Sponsors]]+Table4[[#This Row],[Sponsors]]</f>
        <v>12</v>
      </c>
      <c r="C19">
        <f>Table2[[#This Row],[Sites]]+Table4[[#This Row],[Sites]]</f>
        <v>41</v>
      </c>
      <c r="D19" s="30">
        <f>Table2[[#This Row],[Breakfast Served]]+Table4[[#This Row],[Breakfast Served]]</f>
        <v>58920</v>
      </c>
      <c r="E19" s="30">
        <f>Table2[[#This Row],[Breakfast Average Daily Participation]]+Table4[[#This Row],[Breakfast Average Daily Participation]]</f>
        <v>4978.1617999999999</v>
      </c>
      <c r="F19" s="30">
        <f>Table2[[#This Row],[Lunch Served]]+Table4[[#This Row],[Lunch Served]]</f>
        <v>86054</v>
      </c>
      <c r="G19" s="30">
        <f>Table2[[#This Row],[Lunch Average Daily Participation]]+Table4[[#This Row],[Lunch Average Daily Participation]]</f>
        <v>7101.1221999999998</v>
      </c>
      <c r="H19" s="30">
        <f>Table2[[#This Row],[Supper Served]]+Table4[[#This Row],[Supper Served]]</f>
        <v>115</v>
      </c>
      <c r="I19" s="30">
        <f>Table2[[#This Row],[Supper Average Daily Participation]]+Table4[[#This Row],[Supper Average Daily Participation]]</f>
        <v>48</v>
      </c>
      <c r="J19" s="30">
        <f>Table2[[#This Row],[Snack Served]]+Table4[[#This Row],[Snack Served]]</f>
        <v>7358</v>
      </c>
      <c r="K19" s="30">
        <f>Table2[[#This Row],[Snack Average Daily Participation]]+Table4[[#This Row],[Snack Average Daily Participation]]</f>
        <v>524.30759999999998</v>
      </c>
      <c r="L19" s="30">
        <f>Table6[[#This Row],[Breakfast Served]]+Table6[[#This Row],[Lunch Served]]+Table6[[#This Row],[Supper Served]]+Table6[[#This Row],[Snack Served]]</f>
        <v>152447</v>
      </c>
    </row>
    <row r="20" spans="1:12" x14ac:dyDescent="0.35">
      <c r="A20" t="s">
        <v>27</v>
      </c>
      <c r="B20">
        <f>Table2[[#This Row],[Sponsors]]+Table4[[#This Row],[Sponsors]]</f>
        <v>2</v>
      </c>
      <c r="C20">
        <f>Table2[[#This Row],[Sites]]+Table4[[#This Row],[Sites]]</f>
        <v>3</v>
      </c>
      <c r="D20" s="30">
        <f>Table2[[#This Row],[Breakfast Served]]+Table4[[#This Row],[Breakfast Served]]</f>
        <v>4699</v>
      </c>
      <c r="E20" s="30">
        <f>Table2[[#This Row],[Breakfast Average Daily Participation]]+Table4[[#This Row],[Breakfast Average Daily Participation]]</f>
        <v>290.1739</v>
      </c>
      <c r="F20" s="30">
        <f>Table2[[#This Row],[Lunch Served]]+Table4[[#This Row],[Lunch Served]]</f>
        <v>6027</v>
      </c>
      <c r="G20" s="30">
        <f>Table2[[#This Row],[Lunch Average Daily Participation]]+Table4[[#This Row],[Lunch Average Daily Participation]]</f>
        <v>366.24540000000002</v>
      </c>
      <c r="H20" s="30">
        <f>Table2[[#This Row],[Supper Served]]+Table4[[#This Row],[Supper Served]]</f>
        <v>0</v>
      </c>
      <c r="I20" s="30">
        <f>Table2[[#This Row],[Supper Average Daily Participation]]+Table4[[#This Row],[Supper Average Daily Participation]]</f>
        <v>0</v>
      </c>
      <c r="J20" s="30">
        <f>Table2[[#This Row],[Snack Served]]+Table4[[#This Row],[Snack Served]]</f>
        <v>0</v>
      </c>
      <c r="K20" s="30">
        <f>Table2[[#This Row],[Snack Average Daily Participation]]+Table4[[#This Row],[Snack Average Daily Participation]]</f>
        <v>0</v>
      </c>
      <c r="L20" s="30">
        <f>Table6[[#This Row],[Breakfast Served]]+Table6[[#This Row],[Lunch Served]]+Table6[[#This Row],[Supper Served]]+Table6[[#This Row],[Snack Served]]</f>
        <v>10726</v>
      </c>
    </row>
    <row r="21" spans="1:12" x14ac:dyDescent="0.35">
      <c r="A21" t="s">
        <v>28</v>
      </c>
      <c r="B21">
        <f>Table2[[#This Row],[Sponsors]]+Table4[[#This Row],[Sponsors]]</f>
        <v>28</v>
      </c>
      <c r="C21">
        <f>Table2[[#This Row],[Sites]]+Table4[[#This Row],[Sites]]</f>
        <v>134</v>
      </c>
      <c r="D21" s="30">
        <f>Table2[[#This Row],[Breakfast Served]]+Table4[[#This Row],[Breakfast Served]]</f>
        <v>457862</v>
      </c>
      <c r="E21" s="30">
        <f>Table2[[#This Row],[Breakfast Average Daily Participation]]+Table4[[#This Row],[Breakfast Average Daily Participation]]</f>
        <v>32236.213500000002</v>
      </c>
      <c r="F21" s="30">
        <f>Table2[[#This Row],[Lunch Served]]+Table4[[#This Row],[Lunch Served]]</f>
        <v>449751</v>
      </c>
      <c r="G21" s="30">
        <f>Table2[[#This Row],[Lunch Average Daily Participation]]+Table4[[#This Row],[Lunch Average Daily Participation]]</f>
        <v>28670.768800000002</v>
      </c>
      <c r="H21" s="30">
        <f>Table2[[#This Row],[Supper Served]]+Table4[[#This Row],[Supper Served]]</f>
        <v>523</v>
      </c>
      <c r="I21" s="30">
        <f>Table2[[#This Row],[Supper Average Daily Participation]]+Table4[[#This Row],[Supper Average Daily Participation]]</f>
        <v>27</v>
      </c>
      <c r="J21" s="30">
        <f>Table2[[#This Row],[Snack Served]]+Table4[[#This Row],[Snack Served]]</f>
        <v>3611</v>
      </c>
      <c r="K21" s="30">
        <f>Table2[[#This Row],[Snack Average Daily Participation]]+Table4[[#This Row],[Snack Average Daily Participation]]</f>
        <v>197.8211</v>
      </c>
      <c r="L21" s="30">
        <f>Table6[[#This Row],[Breakfast Served]]+Table6[[#This Row],[Lunch Served]]+Table6[[#This Row],[Supper Served]]+Table6[[#This Row],[Snack Served]]</f>
        <v>911747</v>
      </c>
    </row>
    <row r="22" spans="1:12" x14ac:dyDescent="0.35">
      <c r="A22" t="s">
        <v>29</v>
      </c>
      <c r="B22">
        <f>Table2[[#This Row],[Sponsors]]+Table4[[#This Row],[Sponsors]]</f>
        <v>7</v>
      </c>
      <c r="C22">
        <f>Table2[[#This Row],[Sites]]+Table4[[#This Row],[Sites]]</f>
        <v>21</v>
      </c>
      <c r="D22" s="30">
        <f>Table2[[#This Row],[Breakfast Served]]+Table4[[#This Row],[Breakfast Served]]</f>
        <v>15845</v>
      </c>
      <c r="E22" s="30">
        <f>Table2[[#This Row],[Breakfast Average Daily Participation]]+Table4[[#This Row],[Breakfast Average Daily Participation]]</f>
        <v>1331.6849</v>
      </c>
      <c r="F22" s="30">
        <f>Table2[[#This Row],[Lunch Served]]+Table4[[#This Row],[Lunch Served]]</f>
        <v>29596</v>
      </c>
      <c r="G22" s="30">
        <f>Table2[[#This Row],[Lunch Average Daily Participation]]+Table4[[#This Row],[Lunch Average Daily Participation]]</f>
        <v>2282.6695</v>
      </c>
      <c r="H22" s="30">
        <f>Table2[[#This Row],[Supper Served]]+Table4[[#This Row],[Supper Served]]</f>
        <v>660</v>
      </c>
      <c r="I22" s="30">
        <f>Table2[[#This Row],[Supper Average Daily Participation]]+Table4[[#This Row],[Supper Average Daily Participation]]</f>
        <v>30</v>
      </c>
      <c r="J22" s="30">
        <f>Table2[[#This Row],[Snack Served]]+Table4[[#This Row],[Snack Served]]</f>
        <v>0</v>
      </c>
      <c r="K22" s="30">
        <f>Table2[[#This Row],[Snack Average Daily Participation]]+Table4[[#This Row],[Snack Average Daily Participation]]</f>
        <v>0</v>
      </c>
      <c r="L22" s="30">
        <f>Table6[[#This Row],[Breakfast Served]]+Table6[[#This Row],[Lunch Served]]+Table6[[#This Row],[Supper Served]]+Table6[[#This Row],[Snack Served]]</f>
        <v>46101</v>
      </c>
    </row>
    <row r="23" spans="1:12" x14ac:dyDescent="0.35">
      <c r="A23" t="s">
        <v>30</v>
      </c>
      <c r="B23">
        <f>Table2[[#This Row],[Sponsors]]+Table4[[#This Row],[Sponsors]]</f>
        <v>4</v>
      </c>
      <c r="C23">
        <f>Table2[[#This Row],[Sites]]+Table4[[#This Row],[Sites]]</f>
        <v>8</v>
      </c>
      <c r="D23" s="30">
        <f>Table2[[#This Row],[Breakfast Served]]+Table4[[#This Row],[Breakfast Served]]</f>
        <v>15049</v>
      </c>
      <c r="E23" s="30">
        <f>Table2[[#This Row],[Breakfast Average Daily Participation]]+Table4[[#This Row],[Breakfast Average Daily Participation]]</f>
        <v>1220.7899</v>
      </c>
      <c r="F23" s="30">
        <f>Table2[[#This Row],[Lunch Served]]+Table4[[#This Row],[Lunch Served]]</f>
        <v>22394</v>
      </c>
      <c r="G23" s="30">
        <f>Table2[[#This Row],[Lunch Average Daily Participation]]+Table4[[#This Row],[Lunch Average Daily Participation]]</f>
        <v>1878.4926</v>
      </c>
      <c r="H23" s="30">
        <f>Table2[[#This Row],[Supper Served]]+Table4[[#This Row],[Supper Served]]</f>
        <v>0</v>
      </c>
      <c r="I23" s="30">
        <f>Table2[[#This Row],[Supper Average Daily Participation]]+Table4[[#This Row],[Supper Average Daily Participation]]</f>
        <v>0</v>
      </c>
      <c r="J23" s="30">
        <f>Table2[[#This Row],[Snack Served]]+Table4[[#This Row],[Snack Served]]</f>
        <v>0</v>
      </c>
      <c r="K23" s="30">
        <f>Table2[[#This Row],[Snack Average Daily Participation]]+Table4[[#This Row],[Snack Average Daily Participation]]</f>
        <v>0</v>
      </c>
      <c r="L23" s="30">
        <f>Table6[[#This Row],[Breakfast Served]]+Table6[[#This Row],[Lunch Served]]+Table6[[#This Row],[Supper Served]]+Table6[[#This Row],[Snack Served]]</f>
        <v>37443</v>
      </c>
    </row>
    <row r="24" spans="1:12" x14ac:dyDescent="0.35">
      <c r="A24" t="s">
        <v>31</v>
      </c>
      <c r="B24">
        <f>Table2[[#This Row],[Sponsors]]+Table4[[#This Row],[Sponsors]]</f>
        <v>2</v>
      </c>
      <c r="C24">
        <f>Table2[[#This Row],[Sites]]+Table4[[#This Row],[Sites]]</f>
        <v>3</v>
      </c>
      <c r="D24" s="30">
        <f>Table2[[#This Row],[Breakfast Served]]+Table4[[#This Row],[Breakfast Served]]</f>
        <v>4067</v>
      </c>
      <c r="E24" s="30">
        <f>Table2[[#This Row],[Breakfast Average Daily Participation]]+Table4[[#This Row],[Breakfast Average Daily Participation]]</f>
        <v>300.142</v>
      </c>
      <c r="F24" s="30">
        <f>Table2[[#This Row],[Lunch Served]]+Table4[[#This Row],[Lunch Served]]</f>
        <v>5291</v>
      </c>
      <c r="G24" s="30">
        <f>Table2[[#This Row],[Lunch Average Daily Participation]]+Table4[[#This Row],[Lunch Average Daily Participation]]</f>
        <v>390.67129999999997</v>
      </c>
      <c r="H24" s="30">
        <f>Table2[[#This Row],[Supper Served]]+Table4[[#This Row],[Supper Served]]</f>
        <v>0</v>
      </c>
      <c r="I24" s="30">
        <f>Table2[[#This Row],[Supper Average Daily Participation]]+Table4[[#This Row],[Supper Average Daily Participation]]</f>
        <v>0</v>
      </c>
      <c r="J24" s="30">
        <f>Table2[[#This Row],[Snack Served]]+Table4[[#This Row],[Snack Served]]</f>
        <v>0</v>
      </c>
      <c r="K24" s="30">
        <f>Table2[[#This Row],[Snack Average Daily Participation]]+Table4[[#This Row],[Snack Average Daily Participation]]</f>
        <v>0</v>
      </c>
      <c r="L24" s="30">
        <f>Table6[[#This Row],[Breakfast Served]]+Table6[[#This Row],[Lunch Served]]+Table6[[#This Row],[Supper Served]]+Table6[[#This Row],[Snack Served]]</f>
        <v>9358</v>
      </c>
    </row>
    <row r="25" spans="1:12" x14ac:dyDescent="0.35">
      <c r="A25" t="s">
        <v>32</v>
      </c>
      <c r="B25">
        <f>Table2[[#This Row],[Sponsors]]+Table4[[#This Row],[Sponsors]]</f>
        <v>109</v>
      </c>
      <c r="C25">
        <f>Table2[[#This Row],[Sites]]+Table4[[#This Row],[Sites]]</f>
        <v>1617</v>
      </c>
      <c r="D25" s="30">
        <f>Table2[[#This Row],[Breakfast Served]]+Table4[[#This Row],[Breakfast Served]]</f>
        <v>2228283</v>
      </c>
      <c r="E25" s="30">
        <f>Table2[[#This Row],[Breakfast Average Daily Participation]]+Table4[[#This Row],[Breakfast Average Daily Participation]]</f>
        <v>141345.95480000001</v>
      </c>
      <c r="F25" s="30">
        <f>Table2[[#This Row],[Lunch Served]]+Table4[[#This Row],[Lunch Served]]</f>
        <v>3645514</v>
      </c>
      <c r="G25" s="30">
        <f>Table2[[#This Row],[Lunch Average Daily Participation]]+Table4[[#This Row],[Lunch Average Daily Participation]]</f>
        <v>232892.65580000001</v>
      </c>
      <c r="H25" s="30">
        <f>Table2[[#This Row],[Supper Served]]+Table4[[#This Row],[Supper Served]]</f>
        <v>53776</v>
      </c>
      <c r="I25" s="30">
        <f>Table2[[#This Row],[Supper Average Daily Participation]]+Table4[[#This Row],[Supper Average Daily Participation]]</f>
        <v>3723</v>
      </c>
      <c r="J25" s="30">
        <f>Table2[[#This Row],[Snack Served]]+Table4[[#This Row],[Snack Served]]</f>
        <v>253678</v>
      </c>
      <c r="K25" s="30">
        <f>Table2[[#This Row],[Snack Average Daily Participation]]+Table4[[#This Row],[Snack Average Daily Participation]]</f>
        <v>19781.3416</v>
      </c>
      <c r="L25" s="30">
        <f>Table6[[#This Row],[Breakfast Served]]+Table6[[#This Row],[Lunch Served]]+Table6[[#This Row],[Supper Served]]+Table6[[#This Row],[Snack Served]]</f>
        <v>6181251</v>
      </c>
    </row>
    <row r="26" spans="1:12" x14ac:dyDescent="0.35">
      <c r="A26" t="s">
        <v>33</v>
      </c>
      <c r="B26">
        <f>Table2[[#This Row],[Sponsors]]+Table4[[#This Row],[Sponsors]]</f>
        <v>5</v>
      </c>
      <c r="C26">
        <f>Table2[[#This Row],[Sites]]+Table4[[#This Row],[Sites]]</f>
        <v>32</v>
      </c>
      <c r="D26" s="30">
        <f>Table2[[#This Row],[Breakfast Served]]+Table4[[#This Row],[Breakfast Served]]</f>
        <v>58251</v>
      </c>
      <c r="E26" s="30">
        <f>Table2[[#This Row],[Breakfast Average Daily Participation]]+Table4[[#This Row],[Breakfast Average Daily Participation]]</f>
        <v>5432.8959999999997</v>
      </c>
      <c r="F26" s="30">
        <f>Table2[[#This Row],[Lunch Served]]+Table4[[#This Row],[Lunch Served]]</f>
        <v>78953</v>
      </c>
      <c r="G26" s="30">
        <f>Table2[[#This Row],[Lunch Average Daily Participation]]+Table4[[#This Row],[Lunch Average Daily Participation]]</f>
        <v>5201.1149999999998</v>
      </c>
      <c r="H26" s="30">
        <f>Table2[[#This Row],[Supper Served]]+Table4[[#This Row],[Supper Served]]</f>
        <v>0</v>
      </c>
      <c r="I26" s="30">
        <f>Table2[[#This Row],[Supper Average Daily Participation]]+Table4[[#This Row],[Supper Average Daily Participation]]</f>
        <v>0</v>
      </c>
      <c r="J26" s="30">
        <f>Table2[[#This Row],[Snack Served]]+Table4[[#This Row],[Snack Served]]</f>
        <v>0</v>
      </c>
      <c r="K26" s="30">
        <f>Table2[[#This Row],[Snack Average Daily Participation]]+Table4[[#This Row],[Snack Average Daily Participation]]</f>
        <v>0</v>
      </c>
      <c r="L26" s="30">
        <f>Table6[[#This Row],[Breakfast Served]]+Table6[[#This Row],[Lunch Served]]+Table6[[#This Row],[Supper Served]]+Table6[[#This Row],[Snack Served]]</f>
        <v>137204</v>
      </c>
    </row>
    <row r="27" spans="1:12" x14ac:dyDescent="0.35">
      <c r="A27" t="s">
        <v>34</v>
      </c>
      <c r="B27">
        <f>Table2[[#This Row],[Sponsors]]+Table4[[#This Row],[Sponsors]]</f>
        <v>3</v>
      </c>
      <c r="C27">
        <f>Table2[[#This Row],[Sites]]+Table4[[#This Row],[Sites]]</f>
        <v>10</v>
      </c>
      <c r="D27" s="30">
        <f>Table2[[#This Row],[Breakfast Served]]+Table4[[#This Row],[Breakfast Served]]</f>
        <v>43573</v>
      </c>
      <c r="E27" s="30">
        <f>Table2[[#This Row],[Breakfast Average Daily Participation]]+Table4[[#This Row],[Breakfast Average Daily Participation]]</f>
        <v>2900.0834</v>
      </c>
      <c r="F27" s="30">
        <f>Table2[[#This Row],[Lunch Served]]+Table4[[#This Row],[Lunch Served]]</f>
        <v>61404</v>
      </c>
      <c r="G27" s="30">
        <f>Table2[[#This Row],[Lunch Average Daily Participation]]+Table4[[#This Row],[Lunch Average Daily Participation]]</f>
        <v>3896.3128000000002</v>
      </c>
      <c r="H27" s="30">
        <f>Table2[[#This Row],[Supper Served]]+Table4[[#This Row],[Supper Served]]</f>
        <v>0</v>
      </c>
      <c r="I27" s="30">
        <f>Table2[[#This Row],[Supper Average Daily Participation]]+Table4[[#This Row],[Supper Average Daily Participation]]</f>
        <v>0</v>
      </c>
      <c r="J27" s="30">
        <f>Table2[[#This Row],[Snack Served]]+Table4[[#This Row],[Snack Served]]</f>
        <v>0</v>
      </c>
      <c r="K27" s="30">
        <f>Table2[[#This Row],[Snack Average Daily Participation]]+Table4[[#This Row],[Snack Average Daily Participation]]</f>
        <v>0</v>
      </c>
      <c r="L27" s="30">
        <f>Table6[[#This Row],[Breakfast Served]]+Table6[[#This Row],[Lunch Served]]+Table6[[#This Row],[Supper Served]]+Table6[[#This Row],[Snack Served]]</f>
        <v>104977</v>
      </c>
    </row>
    <row r="28" spans="1:12" x14ac:dyDescent="0.35">
      <c r="A28" t="s">
        <v>35</v>
      </c>
      <c r="B28">
        <f>Table2[[#This Row],[Sponsors]]+Table4[[#This Row],[Sponsors]]</f>
        <v>0</v>
      </c>
      <c r="C28">
        <f>Table2[[#This Row],[Sites]]+Table4[[#This Row],[Sites]]</f>
        <v>0</v>
      </c>
      <c r="D28" s="30">
        <f>Table2[[#This Row],[Breakfast Served]]+Table4[[#This Row],[Breakfast Served]]</f>
        <v>0</v>
      </c>
      <c r="E28" s="30">
        <f>Table2[[#This Row],[Breakfast Average Daily Participation]]+Table4[[#This Row],[Breakfast Average Daily Participation]]</f>
        <v>0</v>
      </c>
      <c r="F28" s="30">
        <f>Table2[[#This Row],[Lunch Served]]+Table4[[#This Row],[Lunch Served]]</f>
        <v>0</v>
      </c>
      <c r="G28" s="30">
        <f>Table2[[#This Row],[Lunch Average Daily Participation]]+Table4[[#This Row],[Lunch Average Daily Participation]]</f>
        <v>0</v>
      </c>
      <c r="H28" s="30">
        <f>Table2[[#This Row],[Supper Served]]+Table4[[#This Row],[Supper Served]]</f>
        <v>0</v>
      </c>
      <c r="I28" s="30">
        <f>Table2[[#This Row],[Supper Average Daily Participation]]+Table4[[#This Row],[Supper Average Daily Participation]]</f>
        <v>0</v>
      </c>
      <c r="J28" s="30">
        <f>Table2[[#This Row],[Snack Served]]+Table4[[#This Row],[Snack Served]]</f>
        <v>0</v>
      </c>
      <c r="K28" s="30">
        <f>Table2[[#This Row],[Snack Average Daily Participation]]+Table4[[#This Row],[Snack Average Daily Participation]]</f>
        <v>0</v>
      </c>
      <c r="L28" s="30">
        <f>Table6[[#This Row],[Breakfast Served]]+Table6[[#This Row],[Lunch Served]]+Table6[[#This Row],[Supper Served]]+Table6[[#This Row],[Snack Served]]</f>
        <v>0</v>
      </c>
    </row>
    <row r="29" spans="1:12" x14ac:dyDescent="0.35">
      <c r="A29" t="s">
        <v>36</v>
      </c>
      <c r="B29">
        <f>Table2[[#This Row],[Sponsors]]+Table4[[#This Row],[Sponsors]]</f>
        <v>8</v>
      </c>
      <c r="C29">
        <f>Table2[[#This Row],[Sites]]+Table4[[#This Row],[Sites]]</f>
        <v>15</v>
      </c>
      <c r="D29" s="30">
        <f>Table2[[#This Row],[Breakfast Served]]+Table4[[#This Row],[Breakfast Served]]</f>
        <v>42422</v>
      </c>
      <c r="E29" s="30">
        <f>Table2[[#This Row],[Breakfast Average Daily Participation]]+Table4[[#This Row],[Breakfast Average Daily Participation]]</f>
        <v>3095.415</v>
      </c>
      <c r="F29" s="30">
        <f>Table2[[#This Row],[Lunch Served]]+Table4[[#This Row],[Lunch Served]]</f>
        <v>62399</v>
      </c>
      <c r="G29" s="30">
        <f>Table2[[#This Row],[Lunch Average Daily Participation]]+Table4[[#This Row],[Lunch Average Daily Participation]]</f>
        <v>4354.9970999999996</v>
      </c>
      <c r="H29" s="30">
        <f>Table2[[#This Row],[Supper Served]]+Table4[[#This Row],[Supper Served]]</f>
        <v>0</v>
      </c>
      <c r="I29" s="30">
        <f>Table2[[#This Row],[Supper Average Daily Participation]]+Table4[[#This Row],[Supper Average Daily Participation]]</f>
        <v>0</v>
      </c>
      <c r="J29" s="30">
        <f>Table2[[#This Row],[Snack Served]]+Table4[[#This Row],[Snack Served]]</f>
        <v>0</v>
      </c>
      <c r="K29" s="30">
        <f>Table2[[#This Row],[Snack Average Daily Participation]]+Table4[[#This Row],[Snack Average Daily Participation]]</f>
        <v>0</v>
      </c>
      <c r="L29" s="30">
        <f>Table6[[#This Row],[Breakfast Served]]+Table6[[#This Row],[Lunch Served]]+Table6[[#This Row],[Supper Served]]+Table6[[#This Row],[Snack Served]]</f>
        <v>104821</v>
      </c>
    </row>
    <row r="30" spans="1:12" x14ac:dyDescent="0.35">
      <c r="A30" t="s">
        <v>37</v>
      </c>
      <c r="B30">
        <f>Table2[[#This Row],[Sponsors]]+Table4[[#This Row],[Sponsors]]</f>
        <v>11</v>
      </c>
      <c r="C30">
        <f>Table2[[#This Row],[Sites]]+Table4[[#This Row],[Sites]]</f>
        <v>36</v>
      </c>
      <c r="D30" s="30">
        <f>Table2[[#This Row],[Breakfast Served]]+Table4[[#This Row],[Breakfast Served]]</f>
        <v>56962</v>
      </c>
      <c r="E30" s="30">
        <f>Table2[[#This Row],[Breakfast Average Daily Participation]]+Table4[[#This Row],[Breakfast Average Daily Participation]]</f>
        <v>4370.0756000000001</v>
      </c>
      <c r="F30" s="30">
        <f>Table2[[#This Row],[Lunch Served]]+Table4[[#This Row],[Lunch Served]]</f>
        <v>119846</v>
      </c>
      <c r="G30" s="30">
        <f>Table2[[#This Row],[Lunch Average Daily Participation]]+Table4[[#This Row],[Lunch Average Daily Participation]]</f>
        <v>8341.6934000000001</v>
      </c>
      <c r="H30" s="30">
        <f>Table2[[#This Row],[Supper Served]]+Table4[[#This Row],[Supper Served]]</f>
        <v>0</v>
      </c>
      <c r="I30" s="30">
        <f>Table2[[#This Row],[Supper Average Daily Participation]]+Table4[[#This Row],[Supper Average Daily Participation]]</f>
        <v>0</v>
      </c>
      <c r="J30" s="30">
        <f>Table2[[#This Row],[Snack Served]]+Table4[[#This Row],[Snack Served]]</f>
        <v>0</v>
      </c>
      <c r="K30" s="30">
        <f>Table2[[#This Row],[Snack Average Daily Participation]]+Table4[[#This Row],[Snack Average Daily Participation]]</f>
        <v>0</v>
      </c>
      <c r="L30" s="30">
        <f>Table6[[#This Row],[Breakfast Served]]+Table6[[#This Row],[Lunch Served]]+Table6[[#This Row],[Supper Served]]+Table6[[#This Row],[Snack Served]]</f>
        <v>176808</v>
      </c>
    </row>
    <row r="31" spans="1:12" x14ac:dyDescent="0.35">
      <c r="A31" t="s">
        <v>38</v>
      </c>
      <c r="B31">
        <f>Table2[[#This Row],[Sponsors]]+Table4[[#This Row],[Sponsors]]</f>
        <v>2</v>
      </c>
      <c r="C31">
        <f>Table2[[#This Row],[Sites]]+Table4[[#This Row],[Sites]]</f>
        <v>2</v>
      </c>
      <c r="D31" s="30">
        <f>Table2[[#This Row],[Breakfast Served]]+Table4[[#This Row],[Breakfast Served]]</f>
        <v>4083</v>
      </c>
      <c r="E31" s="30">
        <f>Table2[[#This Row],[Breakfast Average Daily Participation]]+Table4[[#This Row],[Breakfast Average Daily Participation]]</f>
        <v>283.53280000000001</v>
      </c>
      <c r="F31" s="30">
        <f>Table2[[#This Row],[Lunch Served]]+Table4[[#This Row],[Lunch Served]]</f>
        <v>6975</v>
      </c>
      <c r="G31" s="30">
        <f>Table2[[#This Row],[Lunch Average Daily Participation]]+Table4[[#This Row],[Lunch Average Daily Participation]]</f>
        <v>484.8963</v>
      </c>
      <c r="H31" s="30">
        <f>Table2[[#This Row],[Supper Served]]+Table4[[#This Row],[Supper Served]]</f>
        <v>0</v>
      </c>
      <c r="I31" s="30">
        <f>Table2[[#This Row],[Supper Average Daily Participation]]+Table4[[#This Row],[Supper Average Daily Participation]]</f>
        <v>0</v>
      </c>
      <c r="J31" s="30">
        <f>Table2[[#This Row],[Snack Served]]+Table4[[#This Row],[Snack Served]]</f>
        <v>0</v>
      </c>
      <c r="K31" s="30">
        <f>Table2[[#This Row],[Snack Average Daily Participation]]+Table4[[#This Row],[Snack Average Daily Participation]]</f>
        <v>0</v>
      </c>
      <c r="L31" s="30">
        <f>Table6[[#This Row],[Breakfast Served]]+Table6[[#This Row],[Lunch Served]]+Table6[[#This Row],[Supper Served]]+Table6[[#This Row],[Snack Served]]</f>
        <v>11058</v>
      </c>
    </row>
    <row r="32" spans="1:12" x14ac:dyDescent="0.35">
      <c r="A32" t="s">
        <v>39</v>
      </c>
      <c r="B32">
        <f>Table2[[#This Row],[Sponsors]]+Table4[[#This Row],[Sponsors]]</f>
        <v>1</v>
      </c>
      <c r="C32">
        <f>Table2[[#This Row],[Sites]]+Table4[[#This Row],[Sites]]</f>
        <v>1</v>
      </c>
      <c r="D32" s="30">
        <f>Table2[[#This Row],[Breakfast Served]]+Table4[[#This Row],[Breakfast Served]]</f>
        <v>0</v>
      </c>
      <c r="E32" s="30">
        <f>Table2[[#This Row],[Breakfast Average Daily Participation]]+Table4[[#This Row],[Breakfast Average Daily Participation]]</f>
        <v>0</v>
      </c>
      <c r="F32" s="30">
        <f>Table2[[#This Row],[Lunch Served]]+Table4[[#This Row],[Lunch Served]]</f>
        <v>0</v>
      </c>
      <c r="G32" s="30">
        <f>Table2[[#This Row],[Lunch Average Daily Participation]]+Table4[[#This Row],[Lunch Average Daily Participation]]</f>
        <v>0</v>
      </c>
      <c r="H32" s="30">
        <f>Table2[[#This Row],[Supper Served]]+Table4[[#This Row],[Supper Served]]</f>
        <v>0</v>
      </c>
      <c r="I32" s="30">
        <f>Table2[[#This Row],[Supper Average Daily Participation]]+Table4[[#This Row],[Supper Average Daily Participation]]</f>
        <v>0</v>
      </c>
      <c r="J32" s="30">
        <f>Table2[[#This Row],[Snack Served]]+Table4[[#This Row],[Snack Served]]</f>
        <v>0</v>
      </c>
      <c r="K32" s="30">
        <f>Table2[[#This Row],[Snack Average Daily Participation]]+Table4[[#This Row],[Snack Average Daily Participation]]</f>
        <v>0</v>
      </c>
      <c r="L32" s="30">
        <f>Table6[[#This Row],[Breakfast Served]]+Table6[[#This Row],[Lunch Served]]+Table6[[#This Row],[Supper Served]]+Table6[[#This Row],[Snack Served]]</f>
        <v>0</v>
      </c>
    </row>
    <row r="33" spans="1:12" x14ac:dyDescent="0.35">
      <c r="A33" t="s">
        <v>40</v>
      </c>
      <c r="B33">
        <f>Table2[[#This Row],[Sponsors]]+Table4[[#This Row],[Sponsors]]</f>
        <v>13</v>
      </c>
      <c r="C33">
        <f>Table2[[#This Row],[Sites]]+Table4[[#This Row],[Sites]]</f>
        <v>52</v>
      </c>
      <c r="D33" s="30">
        <f>Table2[[#This Row],[Breakfast Served]]+Table4[[#This Row],[Breakfast Served]]</f>
        <v>121917</v>
      </c>
      <c r="E33" s="30">
        <f>Table2[[#This Row],[Breakfast Average Daily Participation]]+Table4[[#This Row],[Breakfast Average Daily Participation]]</f>
        <v>10588.6006</v>
      </c>
      <c r="F33" s="30">
        <f>Table2[[#This Row],[Lunch Served]]+Table4[[#This Row],[Lunch Served]]</f>
        <v>201675</v>
      </c>
      <c r="G33" s="30">
        <f>Table2[[#This Row],[Lunch Average Daily Participation]]+Table4[[#This Row],[Lunch Average Daily Participation]]</f>
        <v>15666.362999999999</v>
      </c>
      <c r="H33" s="30">
        <f>Table2[[#This Row],[Supper Served]]+Table4[[#This Row],[Supper Served]]</f>
        <v>404</v>
      </c>
      <c r="I33" s="30">
        <f>Table2[[#This Row],[Supper Average Daily Participation]]+Table4[[#This Row],[Supper Average Daily Participation]]</f>
        <v>37</v>
      </c>
      <c r="J33" s="30">
        <f>Table2[[#This Row],[Snack Served]]+Table4[[#This Row],[Snack Served]]</f>
        <v>9520</v>
      </c>
      <c r="K33" s="30">
        <f>Table2[[#This Row],[Snack Average Daily Participation]]+Table4[[#This Row],[Snack Average Daily Participation]]</f>
        <v>650.66809999999998</v>
      </c>
      <c r="L33" s="30">
        <f>Table6[[#This Row],[Breakfast Served]]+Table6[[#This Row],[Lunch Served]]+Table6[[#This Row],[Supper Served]]+Table6[[#This Row],[Snack Served]]</f>
        <v>333516</v>
      </c>
    </row>
    <row r="34" spans="1:12" x14ac:dyDescent="0.35">
      <c r="A34" t="s">
        <v>41</v>
      </c>
      <c r="B34">
        <f>Table2[[#This Row],[Sponsors]]+Table4[[#This Row],[Sponsors]]</f>
        <v>2</v>
      </c>
      <c r="C34">
        <f>Table2[[#This Row],[Sites]]+Table4[[#This Row],[Sites]]</f>
        <v>16</v>
      </c>
      <c r="D34" s="30">
        <f>Table2[[#This Row],[Breakfast Served]]+Table4[[#This Row],[Breakfast Served]]</f>
        <v>27708</v>
      </c>
      <c r="E34" s="30">
        <f>Table2[[#This Row],[Breakfast Average Daily Participation]]+Table4[[#This Row],[Breakfast Average Daily Participation]]</f>
        <v>2030.1158</v>
      </c>
      <c r="F34" s="30">
        <f>Table2[[#This Row],[Lunch Served]]+Table4[[#This Row],[Lunch Served]]</f>
        <v>35624</v>
      </c>
      <c r="G34" s="30">
        <f>Table2[[#This Row],[Lunch Average Daily Participation]]+Table4[[#This Row],[Lunch Average Daily Participation]]</f>
        <v>2589.4456</v>
      </c>
      <c r="H34" s="30">
        <f>Table2[[#This Row],[Supper Served]]+Table4[[#This Row],[Supper Served]]</f>
        <v>0</v>
      </c>
      <c r="I34" s="30">
        <f>Table2[[#This Row],[Supper Average Daily Participation]]+Table4[[#This Row],[Supper Average Daily Participation]]</f>
        <v>0</v>
      </c>
      <c r="J34" s="30">
        <f>Table2[[#This Row],[Snack Served]]+Table4[[#This Row],[Snack Served]]</f>
        <v>0</v>
      </c>
      <c r="K34" s="30">
        <f>Table2[[#This Row],[Snack Average Daily Participation]]+Table4[[#This Row],[Snack Average Daily Participation]]</f>
        <v>0</v>
      </c>
      <c r="L34" s="30">
        <f>Table6[[#This Row],[Breakfast Served]]+Table6[[#This Row],[Lunch Served]]+Table6[[#This Row],[Supper Served]]+Table6[[#This Row],[Snack Served]]</f>
        <v>63332</v>
      </c>
    </row>
    <row r="35" spans="1:12" x14ac:dyDescent="0.35">
      <c r="A35" t="s">
        <v>42</v>
      </c>
      <c r="B35">
        <f>Table2[[#This Row],[Sponsors]]+Table4[[#This Row],[Sponsors]]</f>
        <v>3</v>
      </c>
      <c r="C35">
        <f>Table2[[#This Row],[Sites]]+Table4[[#This Row],[Sites]]</f>
        <v>5</v>
      </c>
      <c r="D35" s="30">
        <f>Table2[[#This Row],[Breakfast Served]]+Table4[[#This Row],[Breakfast Served]]</f>
        <v>4997</v>
      </c>
      <c r="E35" s="30">
        <f>Table2[[#This Row],[Breakfast Average Daily Participation]]+Table4[[#This Row],[Breakfast Average Daily Participation]]</f>
        <v>323.84449999999998</v>
      </c>
      <c r="F35" s="30">
        <f>Table2[[#This Row],[Lunch Served]]+Table4[[#This Row],[Lunch Served]]</f>
        <v>11630</v>
      </c>
      <c r="G35" s="30">
        <f>Table2[[#This Row],[Lunch Average Daily Participation]]+Table4[[#This Row],[Lunch Average Daily Participation]]</f>
        <v>753.61630000000002</v>
      </c>
      <c r="H35" s="30">
        <f>Table2[[#This Row],[Supper Served]]+Table4[[#This Row],[Supper Served]]</f>
        <v>0</v>
      </c>
      <c r="I35" s="30">
        <f>Table2[[#This Row],[Supper Average Daily Participation]]+Table4[[#This Row],[Supper Average Daily Participation]]</f>
        <v>0</v>
      </c>
      <c r="J35" s="30">
        <f>Table2[[#This Row],[Snack Served]]+Table4[[#This Row],[Snack Served]]</f>
        <v>1082</v>
      </c>
      <c r="K35" s="30">
        <f>Table2[[#This Row],[Snack Average Daily Participation]]+Table4[[#This Row],[Snack Average Daily Participation]]</f>
        <v>100.7525</v>
      </c>
      <c r="L35" s="30">
        <f>Table6[[#This Row],[Breakfast Served]]+Table6[[#This Row],[Lunch Served]]+Table6[[#This Row],[Supper Served]]+Table6[[#This Row],[Snack Served]]</f>
        <v>17709</v>
      </c>
    </row>
    <row r="36" spans="1:12" x14ac:dyDescent="0.35">
      <c r="A36" t="s">
        <v>43</v>
      </c>
      <c r="B36">
        <f>Table2[[#This Row],[Sponsors]]+Table4[[#This Row],[Sponsors]]</f>
        <v>23</v>
      </c>
      <c r="C36">
        <f>Table2[[#This Row],[Sites]]+Table4[[#This Row],[Sites]]</f>
        <v>248</v>
      </c>
      <c r="D36" s="30">
        <f>Table2[[#This Row],[Breakfast Served]]+Table4[[#This Row],[Breakfast Served]]</f>
        <v>391922</v>
      </c>
      <c r="E36" s="30">
        <f>Table2[[#This Row],[Breakfast Average Daily Participation]]+Table4[[#This Row],[Breakfast Average Daily Participation]]</f>
        <v>23776.723399999999</v>
      </c>
      <c r="F36" s="30">
        <f>Table2[[#This Row],[Lunch Served]]+Table4[[#This Row],[Lunch Served]]</f>
        <v>744305</v>
      </c>
      <c r="G36" s="30">
        <f>Table2[[#This Row],[Lunch Average Daily Participation]]+Table4[[#This Row],[Lunch Average Daily Participation]]</f>
        <v>43799.618199999997</v>
      </c>
      <c r="H36" s="30">
        <f>Table2[[#This Row],[Supper Served]]+Table4[[#This Row],[Supper Served]]</f>
        <v>13037</v>
      </c>
      <c r="I36" s="30">
        <f>Table2[[#This Row],[Supper Average Daily Participation]]+Table4[[#This Row],[Supper Average Daily Participation]]</f>
        <v>972</v>
      </c>
      <c r="J36" s="30">
        <f>Table2[[#This Row],[Snack Served]]+Table4[[#This Row],[Snack Served]]</f>
        <v>42814</v>
      </c>
      <c r="K36" s="30">
        <f>Table2[[#This Row],[Snack Average Daily Participation]]+Table4[[#This Row],[Snack Average Daily Participation]]</f>
        <v>2534.9097000000002</v>
      </c>
      <c r="L36" s="30">
        <f>Table6[[#This Row],[Breakfast Served]]+Table6[[#This Row],[Lunch Served]]+Table6[[#This Row],[Supper Served]]+Table6[[#This Row],[Snack Served]]</f>
        <v>1192078</v>
      </c>
    </row>
    <row r="37" spans="1:12" x14ac:dyDescent="0.35">
      <c r="A37" t="s">
        <v>44</v>
      </c>
      <c r="B37">
        <f>Table2[[#This Row],[Sponsors]]+Table4[[#This Row],[Sponsors]]</f>
        <v>3</v>
      </c>
      <c r="C37">
        <f>Table2[[#This Row],[Sites]]+Table4[[#This Row],[Sites]]</f>
        <v>15</v>
      </c>
      <c r="D37" s="30">
        <f>Table2[[#This Row],[Breakfast Served]]+Table4[[#This Row],[Breakfast Served]]</f>
        <v>33954</v>
      </c>
      <c r="E37" s="30">
        <f>Table2[[#This Row],[Breakfast Average Daily Participation]]+Table4[[#This Row],[Breakfast Average Daily Participation]]</f>
        <v>2022.5725</v>
      </c>
      <c r="F37" s="30">
        <f>Table2[[#This Row],[Lunch Served]]+Table4[[#This Row],[Lunch Served]]</f>
        <v>47397</v>
      </c>
      <c r="G37" s="30">
        <f>Table2[[#This Row],[Lunch Average Daily Participation]]+Table4[[#This Row],[Lunch Average Daily Participation]]</f>
        <v>2948.3483999999999</v>
      </c>
      <c r="H37" s="30">
        <f>Table2[[#This Row],[Supper Served]]+Table4[[#This Row],[Supper Served]]</f>
        <v>0</v>
      </c>
      <c r="I37" s="30">
        <f>Table2[[#This Row],[Supper Average Daily Participation]]+Table4[[#This Row],[Supper Average Daily Participation]]</f>
        <v>0</v>
      </c>
      <c r="J37" s="30">
        <f>Table2[[#This Row],[Snack Served]]+Table4[[#This Row],[Snack Served]]</f>
        <v>0</v>
      </c>
      <c r="K37" s="30">
        <f>Table2[[#This Row],[Snack Average Daily Participation]]+Table4[[#This Row],[Snack Average Daily Participation]]</f>
        <v>0</v>
      </c>
      <c r="L37" s="30">
        <f>Table6[[#This Row],[Breakfast Served]]+Table6[[#This Row],[Lunch Served]]+Table6[[#This Row],[Supper Served]]+Table6[[#This Row],[Snack Served]]</f>
        <v>81351</v>
      </c>
    </row>
    <row r="38" spans="1:12" x14ac:dyDescent="0.35">
      <c r="A38" t="s">
        <v>45</v>
      </c>
      <c r="B38">
        <f>Table2[[#This Row],[Sponsors]]+Table4[[#This Row],[Sponsors]]</f>
        <v>1</v>
      </c>
      <c r="C38">
        <f>Table2[[#This Row],[Sites]]+Table4[[#This Row],[Sites]]</f>
        <v>5</v>
      </c>
      <c r="D38" s="30">
        <f>Table2[[#This Row],[Breakfast Served]]+Table4[[#This Row],[Breakfast Served]]</f>
        <v>4001</v>
      </c>
      <c r="E38" s="30">
        <f>Table2[[#This Row],[Breakfast Average Daily Participation]]+Table4[[#This Row],[Breakfast Average Daily Participation]]</f>
        <v>315.31990000000002</v>
      </c>
      <c r="F38" s="30">
        <f>Table2[[#This Row],[Lunch Served]]+Table4[[#This Row],[Lunch Served]]</f>
        <v>11846</v>
      </c>
      <c r="G38" s="30">
        <f>Table2[[#This Row],[Lunch Average Daily Participation]]+Table4[[#This Row],[Lunch Average Daily Participation]]</f>
        <v>961.44600000000003</v>
      </c>
      <c r="H38" s="30">
        <f>Table2[[#This Row],[Supper Served]]+Table4[[#This Row],[Supper Served]]</f>
        <v>0</v>
      </c>
      <c r="I38" s="30">
        <f>Table2[[#This Row],[Supper Average Daily Participation]]+Table4[[#This Row],[Supper Average Daily Participation]]</f>
        <v>0</v>
      </c>
      <c r="J38" s="30">
        <f>Table2[[#This Row],[Snack Served]]+Table4[[#This Row],[Snack Served]]</f>
        <v>0</v>
      </c>
      <c r="K38" s="30">
        <f>Table2[[#This Row],[Snack Average Daily Participation]]+Table4[[#This Row],[Snack Average Daily Participation]]</f>
        <v>0</v>
      </c>
      <c r="L38" s="30">
        <f>Table6[[#This Row],[Breakfast Served]]+Table6[[#This Row],[Lunch Served]]+Table6[[#This Row],[Supper Served]]+Table6[[#This Row],[Snack Served]]</f>
        <v>15847</v>
      </c>
    </row>
    <row r="39" spans="1:12" x14ac:dyDescent="0.35">
      <c r="A39" t="s">
        <v>46</v>
      </c>
      <c r="B39">
        <f>Table2[[#This Row],[Sponsors]]+Table4[[#This Row],[Sponsors]]</f>
        <v>24</v>
      </c>
      <c r="C39">
        <f>Table2[[#This Row],[Sites]]+Table4[[#This Row],[Sites]]</f>
        <v>275</v>
      </c>
      <c r="D39" s="30">
        <f>Table2[[#This Row],[Breakfast Served]]+Table4[[#This Row],[Breakfast Served]]</f>
        <v>429077</v>
      </c>
      <c r="E39" s="30">
        <f>Table2[[#This Row],[Breakfast Average Daily Participation]]+Table4[[#This Row],[Breakfast Average Daily Participation]]</f>
        <v>32588.723399999999</v>
      </c>
      <c r="F39" s="30">
        <f>Table2[[#This Row],[Lunch Served]]+Table4[[#This Row],[Lunch Served]]</f>
        <v>844870</v>
      </c>
      <c r="G39" s="30">
        <f>Table2[[#This Row],[Lunch Average Daily Participation]]+Table4[[#This Row],[Lunch Average Daily Participation]]</f>
        <v>55176.083200000001</v>
      </c>
      <c r="H39" s="30">
        <f>Table2[[#This Row],[Supper Served]]+Table4[[#This Row],[Supper Served]]</f>
        <v>290</v>
      </c>
      <c r="I39" s="30">
        <f>Table2[[#This Row],[Supper Average Daily Participation]]+Table4[[#This Row],[Supper Average Daily Participation]]</f>
        <v>52.6</v>
      </c>
      <c r="J39" s="30">
        <f>Table2[[#This Row],[Snack Served]]+Table4[[#This Row],[Snack Served]]</f>
        <v>0</v>
      </c>
      <c r="K39" s="30">
        <f>Table2[[#This Row],[Snack Average Daily Participation]]+Table4[[#This Row],[Snack Average Daily Participation]]</f>
        <v>0</v>
      </c>
      <c r="L39" s="30">
        <f>Table6[[#This Row],[Breakfast Served]]+Table6[[#This Row],[Lunch Served]]+Table6[[#This Row],[Supper Served]]+Table6[[#This Row],[Snack Served]]</f>
        <v>1274237</v>
      </c>
    </row>
    <row r="40" spans="1:12" x14ac:dyDescent="0.35">
      <c r="A40" t="s">
        <v>47</v>
      </c>
      <c r="B40">
        <f>Table2[[#This Row],[Sponsors]]+Table4[[#This Row],[Sponsors]]</f>
        <v>16</v>
      </c>
      <c r="C40">
        <f>Table2[[#This Row],[Sites]]+Table4[[#This Row],[Sites]]</f>
        <v>192</v>
      </c>
      <c r="D40" s="30">
        <f>Table2[[#This Row],[Breakfast Served]]+Table4[[#This Row],[Breakfast Served]]</f>
        <v>186274</v>
      </c>
      <c r="E40" s="30">
        <f>Table2[[#This Row],[Breakfast Average Daily Participation]]+Table4[[#This Row],[Breakfast Average Daily Participation]]</f>
        <v>10959.572199999999</v>
      </c>
      <c r="F40" s="30">
        <f>Table2[[#This Row],[Lunch Served]]+Table4[[#This Row],[Lunch Served]]</f>
        <v>386078</v>
      </c>
      <c r="G40" s="30">
        <f>Table2[[#This Row],[Lunch Average Daily Participation]]+Table4[[#This Row],[Lunch Average Daily Participation]]</f>
        <v>22652.737000000001</v>
      </c>
      <c r="H40" s="30">
        <f>Table2[[#This Row],[Supper Served]]+Table4[[#This Row],[Supper Served]]</f>
        <v>2719</v>
      </c>
      <c r="I40" s="30">
        <f>Table2[[#This Row],[Supper Average Daily Participation]]+Table4[[#This Row],[Supper Average Daily Participation]]</f>
        <v>221</v>
      </c>
      <c r="J40" s="30">
        <f>Table2[[#This Row],[Snack Served]]+Table4[[#This Row],[Snack Served]]</f>
        <v>33085</v>
      </c>
      <c r="K40" s="30">
        <f>Table2[[#This Row],[Snack Average Daily Participation]]+Table4[[#This Row],[Snack Average Daily Participation]]</f>
        <v>2271.4166</v>
      </c>
      <c r="L40" s="30">
        <f>Table6[[#This Row],[Breakfast Served]]+Table6[[#This Row],[Lunch Served]]+Table6[[#This Row],[Supper Served]]+Table6[[#This Row],[Snack Served]]</f>
        <v>608156</v>
      </c>
    </row>
    <row r="41" spans="1:12" x14ac:dyDescent="0.35">
      <c r="A41" t="s">
        <v>48</v>
      </c>
      <c r="B41">
        <f>Table2[[#This Row],[Sponsors]]+Table4[[#This Row],[Sponsors]]</f>
        <v>3</v>
      </c>
      <c r="C41">
        <f>Table2[[#This Row],[Sites]]+Table4[[#This Row],[Sites]]</f>
        <v>16</v>
      </c>
      <c r="D41" s="30">
        <f>Table2[[#This Row],[Breakfast Served]]+Table4[[#This Row],[Breakfast Served]]</f>
        <v>28476</v>
      </c>
      <c r="E41" s="30">
        <f>Table2[[#This Row],[Breakfast Average Daily Participation]]+Table4[[#This Row],[Breakfast Average Daily Participation]]</f>
        <v>1593.7281</v>
      </c>
      <c r="F41" s="30">
        <f>Table2[[#This Row],[Lunch Served]]+Table4[[#This Row],[Lunch Served]]</f>
        <v>56927</v>
      </c>
      <c r="G41" s="30">
        <f>Table2[[#This Row],[Lunch Average Daily Participation]]+Table4[[#This Row],[Lunch Average Daily Participation]]</f>
        <v>3298.4277999999999</v>
      </c>
      <c r="H41" s="30">
        <f>Table2[[#This Row],[Supper Served]]+Table4[[#This Row],[Supper Served]]</f>
        <v>0</v>
      </c>
      <c r="I41" s="30">
        <f>Table2[[#This Row],[Supper Average Daily Participation]]+Table4[[#This Row],[Supper Average Daily Participation]]</f>
        <v>0</v>
      </c>
      <c r="J41" s="30">
        <f>Table2[[#This Row],[Snack Served]]+Table4[[#This Row],[Snack Served]]</f>
        <v>0</v>
      </c>
      <c r="K41" s="30">
        <f>Table2[[#This Row],[Snack Average Daily Participation]]+Table4[[#This Row],[Snack Average Daily Participation]]</f>
        <v>0</v>
      </c>
      <c r="L41" s="30">
        <f>Table6[[#This Row],[Breakfast Served]]+Table6[[#This Row],[Lunch Served]]+Table6[[#This Row],[Supper Served]]+Table6[[#This Row],[Snack Served]]</f>
        <v>85403</v>
      </c>
    </row>
    <row r="42" spans="1:12" x14ac:dyDescent="0.35">
      <c r="A42" t="s">
        <v>49</v>
      </c>
      <c r="B42">
        <f>Table2[[#This Row],[Sponsors]]+Table4[[#This Row],[Sponsors]]</f>
        <v>27</v>
      </c>
      <c r="C42">
        <f>Table2[[#This Row],[Sites]]+Table4[[#This Row],[Sites]]</f>
        <v>178</v>
      </c>
      <c r="D42" s="30">
        <f>Table2[[#This Row],[Breakfast Served]]+Table4[[#This Row],[Breakfast Served]]</f>
        <v>273528</v>
      </c>
      <c r="E42" s="30">
        <f>Table2[[#This Row],[Breakfast Average Daily Participation]]+Table4[[#This Row],[Breakfast Average Daily Participation]]</f>
        <v>20548.995599999998</v>
      </c>
      <c r="F42" s="30">
        <f>Table2[[#This Row],[Lunch Served]]+Table4[[#This Row],[Lunch Served]]</f>
        <v>509425</v>
      </c>
      <c r="G42" s="30">
        <f>Table2[[#This Row],[Lunch Average Daily Participation]]+Table4[[#This Row],[Lunch Average Daily Participation]]</f>
        <v>35600.429100000001</v>
      </c>
      <c r="H42" s="30">
        <f>Table2[[#This Row],[Supper Served]]+Table4[[#This Row],[Supper Served]]</f>
        <v>18016</v>
      </c>
      <c r="I42" s="30">
        <f>Table2[[#This Row],[Supper Average Daily Participation]]+Table4[[#This Row],[Supper Average Daily Participation]]</f>
        <v>1866</v>
      </c>
      <c r="J42" s="30">
        <f>Table2[[#This Row],[Snack Served]]+Table4[[#This Row],[Snack Served]]</f>
        <v>37634</v>
      </c>
      <c r="K42" s="30">
        <f>Table2[[#This Row],[Snack Average Daily Participation]]+Table4[[#This Row],[Snack Average Daily Participation]]</f>
        <v>2317.2709999999997</v>
      </c>
      <c r="L42" s="30">
        <f>Table6[[#This Row],[Breakfast Served]]+Table6[[#This Row],[Lunch Served]]+Table6[[#This Row],[Supper Served]]+Table6[[#This Row],[Snack Served]]</f>
        <v>838603</v>
      </c>
    </row>
    <row r="43" spans="1:12" x14ac:dyDescent="0.35">
      <c r="A43" t="s">
        <v>50</v>
      </c>
      <c r="B43">
        <f>Table2[[#This Row],[Sponsors]]+Table4[[#This Row],[Sponsors]]</f>
        <v>35</v>
      </c>
      <c r="C43">
        <f>Table2[[#This Row],[Sites]]+Table4[[#This Row],[Sites]]</f>
        <v>239</v>
      </c>
      <c r="D43" s="30">
        <f>Table2[[#This Row],[Breakfast Served]]+Table4[[#This Row],[Breakfast Served]]</f>
        <v>359713</v>
      </c>
      <c r="E43" s="30">
        <f>Table2[[#This Row],[Breakfast Average Daily Participation]]+Table4[[#This Row],[Breakfast Average Daily Participation]]</f>
        <v>23628.211500000001</v>
      </c>
      <c r="F43" s="30">
        <f>Table2[[#This Row],[Lunch Served]]+Table4[[#This Row],[Lunch Served]]</f>
        <v>779045</v>
      </c>
      <c r="G43" s="30">
        <f>Table2[[#This Row],[Lunch Average Daily Participation]]+Table4[[#This Row],[Lunch Average Daily Participation]]</f>
        <v>51667.061500000003</v>
      </c>
      <c r="H43" s="30">
        <f>Table2[[#This Row],[Supper Served]]+Table4[[#This Row],[Supper Served]]</f>
        <v>3022</v>
      </c>
      <c r="I43" s="30">
        <f>Table2[[#This Row],[Supper Average Daily Participation]]+Table4[[#This Row],[Supper Average Daily Participation]]</f>
        <v>263.05560000000003</v>
      </c>
      <c r="J43" s="30">
        <f>Table2[[#This Row],[Snack Served]]+Table4[[#This Row],[Snack Served]]</f>
        <v>101746</v>
      </c>
      <c r="K43" s="30">
        <f>Table2[[#This Row],[Snack Average Daily Participation]]+Table4[[#This Row],[Snack Average Daily Participation]]</f>
        <v>7670.9143000000004</v>
      </c>
      <c r="L43" s="30">
        <f>Table6[[#This Row],[Breakfast Served]]+Table6[[#This Row],[Lunch Served]]+Table6[[#This Row],[Supper Served]]+Table6[[#This Row],[Snack Served]]</f>
        <v>1243526</v>
      </c>
    </row>
    <row r="44" spans="1:12" x14ac:dyDescent="0.35">
      <c r="A44" t="s">
        <v>51</v>
      </c>
      <c r="B44">
        <f>Table2[[#This Row],[Sponsors]]+Table4[[#This Row],[Sponsors]]</f>
        <v>3</v>
      </c>
      <c r="C44">
        <f>Table2[[#This Row],[Sites]]+Table4[[#This Row],[Sites]]</f>
        <v>129</v>
      </c>
      <c r="D44" s="30">
        <f>Table2[[#This Row],[Breakfast Served]]+Table4[[#This Row],[Breakfast Served]]</f>
        <v>113331</v>
      </c>
      <c r="E44" s="30">
        <f>Table2[[#This Row],[Breakfast Average Daily Participation]]+Table4[[#This Row],[Breakfast Average Daily Participation]]</f>
        <v>6187.0154000000002</v>
      </c>
      <c r="F44" s="30">
        <f>Table2[[#This Row],[Lunch Served]]+Table4[[#This Row],[Lunch Served]]</f>
        <v>215380</v>
      </c>
      <c r="G44" s="30">
        <f>Table2[[#This Row],[Lunch Average Daily Participation]]+Table4[[#This Row],[Lunch Average Daily Participation]]</f>
        <v>11802.3333</v>
      </c>
      <c r="H44" s="30">
        <f>Table2[[#This Row],[Supper Served]]+Table4[[#This Row],[Supper Served]]</f>
        <v>4293</v>
      </c>
      <c r="I44" s="30">
        <f>Table2[[#This Row],[Supper Average Daily Participation]]+Table4[[#This Row],[Supper Average Daily Participation]]</f>
        <v>205</v>
      </c>
      <c r="J44" s="30">
        <f>Table2[[#This Row],[Snack Served]]+Table4[[#This Row],[Snack Served]]</f>
        <v>43873</v>
      </c>
      <c r="K44" s="30">
        <f>Table2[[#This Row],[Snack Average Daily Participation]]+Table4[[#This Row],[Snack Average Daily Participation]]</f>
        <v>2516</v>
      </c>
      <c r="L44" s="30">
        <f>Table6[[#This Row],[Breakfast Served]]+Table6[[#This Row],[Lunch Served]]+Table6[[#This Row],[Supper Served]]+Table6[[#This Row],[Snack Served]]</f>
        <v>376877</v>
      </c>
    </row>
    <row r="45" spans="1:12" x14ac:dyDescent="0.35">
      <c r="A45" t="s">
        <v>52</v>
      </c>
      <c r="B45">
        <f>Table2[[#This Row],[Sponsors]]+Table4[[#This Row],[Sponsors]]</f>
        <v>9</v>
      </c>
      <c r="C45">
        <f>Table2[[#This Row],[Sites]]+Table4[[#This Row],[Sites]]</f>
        <v>128</v>
      </c>
      <c r="D45" s="30">
        <f>Table2[[#This Row],[Breakfast Served]]+Table4[[#This Row],[Breakfast Served]]</f>
        <v>206902</v>
      </c>
      <c r="E45" s="30">
        <f>Table2[[#This Row],[Breakfast Average Daily Participation]]+Table4[[#This Row],[Breakfast Average Daily Participation]]</f>
        <v>11006.914000000001</v>
      </c>
      <c r="F45" s="30">
        <f>Table2[[#This Row],[Lunch Served]]+Table4[[#This Row],[Lunch Served]]</f>
        <v>323277</v>
      </c>
      <c r="G45" s="30">
        <f>Table2[[#This Row],[Lunch Average Daily Participation]]+Table4[[#This Row],[Lunch Average Daily Participation]]</f>
        <v>18625.557700000001</v>
      </c>
      <c r="H45" s="30">
        <f>Table2[[#This Row],[Supper Served]]+Table4[[#This Row],[Supper Served]]</f>
        <v>0</v>
      </c>
      <c r="I45" s="30">
        <f>Table2[[#This Row],[Supper Average Daily Participation]]+Table4[[#This Row],[Supper Average Daily Participation]]</f>
        <v>0</v>
      </c>
      <c r="J45" s="30">
        <f>Table2[[#This Row],[Snack Served]]+Table4[[#This Row],[Snack Served]]</f>
        <v>0</v>
      </c>
      <c r="K45" s="30">
        <f>Table2[[#This Row],[Snack Average Daily Participation]]+Table4[[#This Row],[Snack Average Daily Participation]]</f>
        <v>0</v>
      </c>
      <c r="L45" s="30">
        <f>Table6[[#This Row],[Breakfast Served]]+Table6[[#This Row],[Lunch Served]]+Table6[[#This Row],[Supper Served]]+Table6[[#This Row],[Snack Served]]</f>
        <v>530179</v>
      </c>
    </row>
    <row r="46" spans="1:12" x14ac:dyDescent="0.35">
      <c r="A46" t="s">
        <v>53</v>
      </c>
      <c r="B46">
        <f>Table2[[#This Row],[Sponsors]]+Table4[[#This Row],[Sponsors]]</f>
        <v>5</v>
      </c>
      <c r="C46">
        <f>Table2[[#This Row],[Sites]]+Table4[[#This Row],[Sites]]</f>
        <v>21</v>
      </c>
      <c r="D46" s="30">
        <f>Table2[[#This Row],[Breakfast Served]]+Table4[[#This Row],[Breakfast Served]]</f>
        <v>88442</v>
      </c>
      <c r="E46" s="30">
        <f>Table2[[#This Row],[Breakfast Average Daily Participation]]+Table4[[#This Row],[Breakfast Average Daily Participation]]</f>
        <v>5811.1711999999998</v>
      </c>
      <c r="F46" s="30">
        <f>Table2[[#This Row],[Lunch Served]]+Table4[[#This Row],[Lunch Served]]</f>
        <v>97426</v>
      </c>
      <c r="G46" s="30">
        <f>Table2[[#This Row],[Lunch Average Daily Participation]]+Table4[[#This Row],[Lunch Average Daily Participation]]</f>
        <v>6188.4623000000001</v>
      </c>
      <c r="H46" s="30">
        <f>Table2[[#This Row],[Supper Served]]+Table4[[#This Row],[Supper Served]]</f>
        <v>0</v>
      </c>
      <c r="I46" s="30">
        <f>Table2[[#This Row],[Supper Average Daily Participation]]+Table4[[#This Row],[Supper Average Daily Participation]]</f>
        <v>0</v>
      </c>
      <c r="J46" s="30">
        <f>Table2[[#This Row],[Snack Served]]+Table4[[#This Row],[Snack Served]]</f>
        <v>0</v>
      </c>
      <c r="K46" s="30">
        <f>Table2[[#This Row],[Snack Average Daily Participation]]+Table4[[#This Row],[Snack Average Daily Participation]]</f>
        <v>0</v>
      </c>
      <c r="L46" s="30">
        <f>Table6[[#This Row],[Breakfast Served]]+Table6[[#This Row],[Lunch Served]]+Table6[[#This Row],[Supper Served]]+Table6[[#This Row],[Snack Served]]</f>
        <v>185868</v>
      </c>
    </row>
    <row r="47" spans="1:12" x14ac:dyDescent="0.35">
      <c r="A47" t="s">
        <v>54</v>
      </c>
      <c r="B47">
        <f>Table2[[#This Row],[Sponsors]]+Table4[[#This Row],[Sponsors]]</f>
        <v>5</v>
      </c>
      <c r="C47">
        <f>Table2[[#This Row],[Sites]]+Table4[[#This Row],[Sites]]</f>
        <v>15</v>
      </c>
      <c r="D47" s="30">
        <f>Table2[[#This Row],[Breakfast Served]]+Table4[[#This Row],[Breakfast Served]]</f>
        <v>32108</v>
      </c>
      <c r="E47" s="30">
        <f>Table2[[#This Row],[Breakfast Average Daily Participation]]+Table4[[#This Row],[Breakfast Average Daily Participation]]</f>
        <v>2287.6790999999998</v>
      </c>
      <c r="F47" s="30">
        <f>Table2[[#This Row],[Lunch Served]]+Table4[[#This Row],[Lunch Served]]</f>
        <v>49330</v>
      </c>
      <c r="G47" s="30">
        <f>Table2[[#This Row],[Lunch Average Daily Participation]]+Table4[[#This Row],[Lunch Average Daily Participation]]</f>
        <v>3546.797</v>
      </c>
      <c r="H47" s="30">
        <f>Table2[[#This Row],[Supper Served]]+Table4[[#This Row],[Supper Served]]</f>
        <v>1673</v>
      </c>
      <c r="I47" s="30">
        <f>Table2[[#This Row],[Supper Average Daily Participation]]+Table4[[#This Row],[Supper Average Daily Participation]]</f>
        <v>87</v>
      </c>
      <c r="J47" s="30">
        <f>Table2[[#This Row],[Snack Served]]+Table4[[#This Row],[Snack Served]]</f>
        <v>1376</v>
      </c>
      <c r="K47" s="30">
        <f>Table2[[#This Row],[Snack Average Daily Participation]]+Table4[[#This Row],[Snack Average Daily Participation]]</f>
        <v>73</v>
      </c>
      <c r="L47" s="30">
        <f>Table6[[#This Row],[Breakfast Served]]+Table6[[#This Row],[Lunch Served]]+Table6[[#This Row],[Supper Served]]+Table6[[#This Row],[Snack Served]]</f>
        <v>84487</v>
      </c>
    </row>
    <row r="48" spans="1:12" x14ac:dyDescent="0.35">
      <c r="A48" t="s">
        <v>55</v>
      </c>
      <c r="B48">
        <f>Table2[[#This Row],[Sponsors]]+Table4[[#This Row],[Sponsors]]</f>
        <v>13</v>
      </c>
      <c r="C48">
        <f>Table2[[#This Row],[Sites]]+Table4[[#This Row],[Sites]]</f>
        <v>51</v>
      </c>
      <c r="D48" s="30">
        <f>Table2[[#This Row],[Breakfast Served]]+Table4[[#This Row],[Breakfast Served]]</f>
        <v>78460</v>
      </c>
      <c r="E48" s="30">
        <f>Table2[[#This Row],[Breakfast Average Daily Participation]]+Table4[[#This Row],[Breakfast Average Daily Participation]]</f>
        <v>6118.7394000000004</v>
      </c>
      <c r="F48" s="30">
        <f>Table2[[#This Row],[Lunch Served]]+Table4[[#This Row],[Lunch Served]]</f>
        <v>150362</v>
      </c>
      <c r="G48" s="30">
        <f>Table2[[#This Row],[Lunch Average Daily Participation]]+Table4[[#This Row],[Lunch Average Daily Participation]]</f>
        <v>10744.2287</v>
      </c>
      <c r="H48" s="30">
        <f>Table2[[#This Row],[Supper Served]]+Table4[[#This Row],[Supper Served]]</f>
        <v>0</v>
      </c>
      <c r="I48" s="30">
        <f>Table2[[#This Row],[Supper Average Daily Participation]]+Table4[[#This Row],[Supper Average Daily Participation]]</f>
        <v>0</v>
      </c>
      <c r="J48" s="30">
        <f>Table2[[#This Row],[Snack Served]]+Table4[[#This Row],[Snack Served]]</f>
        <v>0</v>
      </c>
      <c r="K48" s="30">
        <f>Table2[[#This Row],[Snack Average Daily Participation]]+Table4[[#This Row],[Snack Average Daily Participation]]</f>
        <v>0</v>
      </c>
      <c r="L48" s="30">
        <f>Table6[[#This Row],[Breakfast Served]]+Table6[[#This Row],[Lunch Served]]+Table6[[#This Row],[Supper Served]]+Table6[[#This Row],[Snack Served]]</f>
        <v>228822</v>
      </c>
    </row>
    <row r="49" spans="1:12" x14ac:dyDescent="0.35">
      <c r="A49" t="s">
        <v>56</v>
      </c>
      <c r="B49">
        <f>Table2[[#This Row],[Sponsors]]+Table4[[#This Row],[Sponsors]]</f>
        <v>19</v>
      </c>
      <c r="C49">
        <f>Table2[[#This Row],[Sites]]+Table4[[#This Row],[Sites]]</f>
        <v>101</v>
      </c>
      <c r="D49" s="30">
        <f>Table2[[#This Row],[Breakfast Served]]+Table4[[#This Row],[Breakfast Served]]</f>
        <v>207404</v>
      </c>
      <c r="E49" s="30">
        <f>Table2[[#This Row],[Breakfast Average Daily Participation]]+Table4[[#This Row],[Breakfast Average Daily Participation]]</f>
        <v>14282.550499999999</v>
      </c>
      <c r="F49" s="30">
        <f>Table2[[#This Row],[Lunch Served]]+Table4[[#This Row],[Lunch Served]]</f>
        <v>359721</v>
      </c>
      <c r="G49" s="30">
        <f>Table2[[#This Row],[Lunch Average Daily Participation]]+Table4[[#This Row],[Lunch Average Daily Participation]]</f>
        <v>23913.876499999998</v>
      </c>
      <c r="H49" s="30">
        <f>Table2[[#This Row],[Supper Served]]+Table4[[#This Row],[Supper Served]]</f>
        <v>844</v>
      </c>
      <c r="I49" s="30">
        <f>Table2[[#This Row],[Supper Average Daily Participation]]+Table4[[#This Row],[Supper Average Daily Participation]]</f>
        <v>46</v>
      </c>
      <c r="J49" s="30">
        <f>Table2[[#This Row],[Snack Served]]+Table4[[#This Row],[Snack Served]]</f>
        <v>17641</v>
      </c>
      <c r="K49" s="30">
        <f>Table2[[#This Row],[Snack Average Daily Participation]]+Table4[[#This Row],[Snack Average Daily Participation]]</f>
        <v>1007.5556</v>
      </c>
      <c r="L49" s="30">
        <f>Table6[[#This Row],[Breakfast Served]]+Table6[[#This Row],[Lunch Served]]+Table6[[#This Row],[Supper Served]]+Table6[[#This Row],[Snack Served]]</f>
        <v>585610</v>
      </c>
    </row>
    <row r="50" spans="1:12" x14ac:dyDescent="0.35">
      <c r="A50" t="s">
        <v>57</v>
      </c>
      <c r="B50">
        <f>Table2[[#This Row],[Sponsors]]+Table4[[#This Row],[Sponsors]]</f>
        <v>5</v>
      </c>
      <c r="C50">
        <f>Table2[[#This Row],[Sites]]+Table4[[#This Row],[Sites]]</f>
        <v>41</v>
      </c>
      <c r="D50" s="30">
        <f>Table2[[#This Row],[Breakfast Served]]+Table4[[#This Row],[Breakfast Served]]</f>
        <v>82748</v>
      </c>
      <c r="E50" s="30">
        <f>Table2[[#This Row],[Breakfast Average Daily Participation]]+Table4[[#This Row],[Breakfast Average Daily Participation]]</f>
        <v>5463.6769000000004</v>
      </c>
      <c r="F50" s="30">
        <f>Table2[[#This Row],[Lunch Served]]+Table4[[#This Row],[Lunch Served]]</f>
        <v>95921</v>
      </c>
      <c r="G50" s="30">
        <f>Table2[[#This Row],[Lunch Average Daily Participation]]+Table4[[#This Row],[Lunch Average Daily Participation]]</f>
        <v>6336.8581000000004</v>
      </c>
      <c r="H50" s="30">
        <f>Table2[[#This Row],[Supper Served]]+Table4[[#This Row],[Supper Served]]</f>
        <v>0</v>
      </c>
      <c r="I50" s="30">
        <f>Table2[[#This Row],[Supper Average Daily Participation]]+Table4[[#This Row],[Supper Average Daily Participation]]</f>
        <v>0</v>
      </c>
      <c r="J50" s="30">
        <f>Table2[[#This Row],[Snack Served]]+Table4[[#This Row],[Snack Served]]</f>
        <v>0</v>
      </c>
      <c r="K50" s="30">
        <f>Table2[[#This Row],[Snack Average Daily Participation]]+Table4[[#This Row],[Snack Average Daily Participation]]</f>
        <v>0</v>
      </c>
      <c r="L50" s="30">
        <f>Table6[[#This Row],[Breakfast Served]]+Table6[[#This Row],[Lunch Served]]+Table6[[#This Row],[Supper Served]]+Table6[[#This Row],[Snack Served]]</f>
        <v>178669</v>
      </c>
    </row>
    <row r="51" spans="1:12" x14ac:dyDescent="0.35">
      <c r="A51" t="s">
        <v>58</v>
      </c>
      <c r="B51">
        <f>Table2[[#This Row],[Sponsors]]+Table4[[#This Row],[Sponsors]]</f>
        <v>9</v>
      </c>
      <c r="C51">
        <f>Table2[[#This Row],[Sites]]+Table4[[#This Row],[Sites]]</f>
        <v>30</v>
      </c>
      <c r="D51" s="30">
        <f>Table2[[#This Row],[Breakfast Served]]+Table4[[#This Row],[Breakfast Served]]</f>
        <v>24306</v>
      </c>
      <c r="E51" s="30">
        <f>Table2[[#This Row],[Breakfast Average Daily Participation]]+Table4[[#This Row],[Breakfast Average Daily Participation]]</f>
        <v>1760.6267</v>
      </c>
      <c r="F51" s="30">
        <f>Table2[[#This Row],[Lunch Served]]+Table4[[#This Row],[Lunch Served]]</f>
        <v>56041</v>
      </c>
      <c r="G51" s="30">
        <f>Table2[[#This Row],[Lunch Average Daily Participation]]+Table4[[#This Row],[Lunch Average Daily Participation]]</f>
        <v>3532.9502000000002</v>
      </c>
      <c r="H51" s="30">
        <f>Table2[[#This Row],[Supper Served]]+Table4[[#This Row],[Supper Served]]</f>
        <v>539</v>
      </c>
      <c r="I51" s="30">
        <f>Table2[[#This Row],[Supper Average Daily Participation]]+Table4[[#This Row],[Supper Average Daily Participation]]</f>
        <v>69</v>
      </c>
      <c r="J51" s="30">
        <f>Table2[[#This Row],[Snack Served]]+Table4[[#This Row],[Snack Served]]</f>
        <v>0</v>
      </c>
      <c r="K51" s="30">
        <f>Table2[[#This Row],[Snack Average Daily Participation]]+Table4[[#This Row],[Snack Average Daily Participation]]</f>
        <v>0</v>
      </c>
      <c r="L51" s="30">
        <f>Table6[[#This Row],[Breakfast Served]]+Table6[[#This Row],[Lunch Served]]+Table6[[#This Row],[Supper Served]]+Table6[[#This Row],[Snack Served]]</f>
        <v>80886</v>
      </c>
    </row>
    <row r="52" spans="1:12" x14ac:dyDescent="0.35">
      <c r="A52" t="s">
        <v>59</v>
      </c>
      <c r="B52">
        <f>Table2[[#This Row],[Sponsors]]+Table4[[#This Row],[Sponsors]]</f>
        <v>0</v>
      </c>
      <c r="C52">
        <f>Table2[[#This Row],[Sites]]+Table4[[#This Row],[Sites]]</f>
        <v>0</v>
      </c>
      <c r="D52" s="30">
        <f>Table2[[#This Row],[Breakfast Served]]+Table4[[#This Row],[Breakfast Served]]</f>
        <v>0</v>
      </c>
      <c r="E52" s="30">
        <f>Table2[[#This Row],[Breakfast Average Daily Participation]]+Table4[[#This Row],[Breakfast Average Daily Participation]]</f>
        <v>0</v>
      </c>
      <c r="F52" s="30">
        <f>Table2[[#This Row],[Lunch Served]]+Table4[[#This Row],[Lunch Served]]</f>
        <v>0</v>
      </c>
      <c r="G52" s="30">
        <f>Table2[[#This Row],[Lunch Average Daily Participation]]+Table4[[#This Row],[Lunch Average Daily Participation]]</f>
        <v>0</v>
      </c>
      <c r="H52" s="30">
        <f>Table2[[#This Row],[Supper Served]]+Table4[[#This Row],[Supper Served]]</f>
        <v>0</v>
      </c>
      <c r="I52" s="30">
        <f>Table2[[#This Row],[Supper Average Daily Participation]]+Table4[[#This Row],[Supper Average Daily Participation]]</f>
        <v>0</v>
      </c>
      <c r="J52" s="30">
        <f>Table2[[#This Row],[Snack Served]]+Table4[[#This Row],[Snack Served]]</f>
        <v>0</v>
      </c>
      <c r="K52" s="30">
        <f>Table2[[#This Row],[Snack Average Daily Participation]]+Table4[[#This Row],[Snack Average Daily Participation]]</f>
        <v>0</v>
      </c>
      <c r="L52" s="30">
        <f>Table6[[#This Row],[Breakfast Served]]+Table6[[#This Row],[Lunch Served]]+Table6[[#This Row],[Supper Served]]+Table6[[#This Row],[Snack Served]]</f>
        <v>0</v>
      </c>
    </row>
    <row r="53" spans="1:12" x14ac:dyDescent="0.35">
      <c r="A53" t="s">
        <v>60</v>
      </c>
      <c r="B53">
        <f>Table2[[#This Row],[Sponsors]]+Table4[[#This Row],[Sponsors]]</f>
        <v>3</v>
      </c>
      <c r="C53">
        <f>Table2[[#This Row],[Sites]]+Table4[[#This Row],[Sites]]</f>
        <v>3</v>
      </c>
      <c r="D53" s="30">
        <f>Table2[[#This Row],[Breakfast Served]]+Table4[[#This Row],[Breakfast Served]]</f>
        <v>681</v>
      </c>
      <c r="E53" s="30">
        <f>Table2[[#This Row],[Breakfast Average Daily Participation]]+Table4[[#This Row],[Breakfast Average Daily Participation]]</f>
        <v>87.571399999999997</v>
      </c>
      <c r="F53" s="30">
        <f>Table2[[#This Row],[Lunch Served]]+Table4[[#This Row],[Lunch Served]]</f>
        <v>1076</v>
      </c>
      <c r="G53" s="30">
        <f>Table2[[#This Row],[Lunch Average Daily Participation]]+Table4[[#This Row],[Lunch Average Daily Participation]]</f>
        <v>117.542</v>
      </c>
      <c r="H53" s="30">
        <f>Table2[[#This Row],[Supper Served]]+Table4[[#This Row],[Supper Served]]</f>
        <v>364</v>
      </c>
      <c r="I53" s="30">
        <f>Table2[[#This Row],[Supper Average Daily Participation]]+Table4[[#This Row],[Supper Average Daily Participation]]</f>
        <v>52</v>
      </c>
      <c r="J53" s="30">
        <f>Table2[[#This Row],[Snack Served]]+Table4[[#This Row],[Snack Served]]</f>
        <v>0</v>
      </c>
      <c r="K53" s="30">
        <f>Table2[[#This Row],[Snack Average Daily Participation]]+Table4[[#This Row],[Snack Average Daily Participation]]</f>
        <v>0</v>
      </c>
      <c r="L53" s="30">
        <f>Table6[[#This Row],[Breakfast Served]]+Table6[[#This Row],[Lunch Served]]+Table6[[#This Row],[Supper Served]]+Table6[[#This Row],[Snack Served]]</f>
        <v>2121</v>
      </c>
    </row>
    <row r="54" spans="1:12" x14ac:dyDescent="0.35">
      <c r="A54" t="s">
        <v>61</v>
      </c>
      <c r="B54">
        <f>Table2[[#This Row],[Sponsors]]+Table4[[#This Row],[Sponsors]]</f>
        <v>5</v>
      </c>
      <c r="C54">
        <f>Table2[[#This Row],[Sites]]+Table4[[#This Row],[Sites]]</f>
        <v>32</v>
      </c>
      <c r="D54" s="30">
        <f>Table2[[#This Row],[Breakfast Served]]+Table4[[#This Row],[Breakfast Served]]</f>
        <v>42621</v>
      </c>
      <c r="E54" s="30">
        <f>Table2[[#This Row],[Breakfast Average Daily Participation]]+Table4[[#This Row],[Breakfast Average Daily Participation]]</f>
        <v>2981.4141</v>
      </c>
      <c r="F54" s="30">
        <f>Table2[[#This Row],[Lunch Served]]+Table4[[#This Row],[Lunch Served]]</f>
        <v>87653</v>
      </c>
      <c r="G54" s="30">
        <f>Table2[[#This Row],[Lunch Average Daily Participation]]+Table4[[#This Row],[Lunch Average Daily Participation]]</f>
        <v>5883.1053000000002</v>
      </c>
      <c r="H54" s="30">
        <f>Table2[[#This Row],[Supper Served]]+Table4[[#This Row],[Supper Served]]</f>
        <v>0</v>
      </c>
      <c r="I54" s="30">
        <f>Table2[[#This Row],[Supper Average Daily Participation]]+Table4[[#This Row],[Supper Average Daily Participation]]</f>
        <v>0</v>
      </c>
      <c r="J54" s="30">
        <f>Table2[[#This Row],[Snack Served]]+Table4[[#This Row],[Snack Served]]</f>
        <v>0</v>
      </c>
      <c r="K54" s="30">
        <f>Table2[[#This Row],[Snack Average Daily Participation]]+Table4[[#This Row],[Snack Average Daily Participation]]</f>
        <v>0</v>
      </c>
      <c r="L54" s="30">
        <f>Table6[[#This Row],[Breakfast Served]]+Table6[[#This Row],[Lunch Served]]+Table6[[#This Row],[Supper Served]]+Table6[[#This Row],[Snack Served]]</f>
        <v>130274</v>
      </c>
    </row>
    <row r="55" spans="1:12" x14ac:dyDescent="0.35">
      <c r="A55" t="s">
        <v>62</v>
      </c>
      <c r="B55">
        <f>Table2[[#This Row],[Sponsors]]+Table4[[#This Row],[Sponsors]]</f>
        <v>8</v>
      </c>
      <c r="C55">
        <f>Table2[[#This Row],[Sites]]+Table4[[#This Row],[Sites]]</f>
        <v>59</v>
      </c>
      <c r="D55" s="30">
        <f>Table2[[#This Row],[Breakfast Served]]+Table4[[#This Row],[Breakfast Served]]</f>
        <v>83073</v>
      </c>
      <c r="E55" s="30">
        <f>Table2[[#This Row],[Breakfast Average Daily Participation]]+Table4[[#This Row],[Breakfast Average Daily Participation]]</f>
        <v>5557.3275999999996</v>
      </c>
      <c r="F55" s="30">
        <f>Table2[[#This Row],[Lunch Served]]+Table4[[#This Row],[Lunch Served]]</f>
        <v>105925</v>
      </c>
      <c r="G55" s="30">
        <f>Table2[[#This Row],[Lunch Average Daily Participation]]+Table4[[#This Row],[Lunch Average Daily Participation]]</f>
        <v>6996.9856</v>
      </c>
      <c r="H55" s="30">
        <f>Table2[[#This Row],[Supper Served]]+Table4[[#This Row],[Supper Served]]</f>
        <v>0</v>
      </c>
      <c r="I55" s="30">
        <f>Table2[[#This Row],[Supper Average Daily Participation]]+Table4[[#This Row],[Supper Average Daily Participation]]</f>
        <v>0</v>
      </c>
      <c r="J55" s="30">
        <f>Table2[[#This Row],[Snack Served]]+Table4[[#This Row],[Snack Served]]</f>
        <v>22015</v>
      </c>
      <c r="K55" s="30">
        <f>Table2[[#This Row],[Snack Average Daily Participation]]+Table4[[#This Row],[Snack Average Daily Participation]]</f>
        <v>1519</v>
      </c>
      <c r="L55" s="30">
        <f>Table6[[#This Row],[Breakfast Served]]+Table6[[#This Row],[Lunch Served]]+Table6[[#This Row],[Supper Served]]+Table6[[#This Row],[Snack Served]]</f>
        <v>211013</v>
      </c>
    </row>
    <row r="56" spans="1:12" x14ac:dyDescent="0.35">
      <c r="A56" t="s">
        <v>63</v>
      </c>
      <c r="B56">
        <f>Table2[[#This Row],[Sponsors]]+Table4[[#This Row],[Sponsors]]</f>
        <v>15</v>
      </c>
      <c r="C56">
        <f>Table2[[#This Row],[Sites]]+Table4[[#This Row],[Sites]]</f>
        <v>99</v>
      </c>
      <c r="D56" s="30">
        <f>Table2[[#This Row],[Breakfast Served]]+Table4[[#This Row],[Breakfast Served]]</f>
        <v>116658</v>
      </c>
      <c r="E56" s="30">
        <f>Table2[[#This Row],[Breakfast Average Daily Participation]]+Table4[[#This Row],[Breakfast Average Daily Participation]]</f>
        <v>9188.5737000000008</v>
      </c>
      <c r="F56" s="30">
        <f>Table2[[#This Row],[Lunch Served]]+Table4[[#This Row],[Lunch Served]]</f>
        <v>197843</v>
      </c>
      <c r="G56" s="30">
        <f>Table2[[#This Row],[Lunch Average Daily Participation]]+Table4[[#This Row],[Lunch Average Daily Participation]]</f>
        <v>13915.213400000001</v>
      </c>
      <c r="H56" s="30">
        <f>Table2[[#This Row],[Supper Served]]+Table4[[#This Row],[Supper Served]]</f>
        <v>1504</v>
      </c>
      <c r="I56" s="30">
        <f>Table2[[#This Row],[Supper Average Daily Participation]]+Table4[[#This Row],[Supper Average Daily Participation]]</f>
        <v>96.821200000000005</v>
      </c>
      <c r="J56" s="30">
        <f>Table2[[#This Row],[Snack Served]]+Table4[[#This Row],[Snack Served]]</f>
        <v>0</v>
      </c>
      <c r="K56" s="30">
        <f>Table2[[#This Row],[Snack Average Daily Participation]]+Table4[[#This Row],[Snack Average Daily Participation]]</f>
        <v>0</v>
      </c>
      <c r="L56" s="30">
        <f>Table6[[#This Row],[Breakfast Served]]+Table6[[#This Row],[Lunch Served]]+Table6[[#This Row],[Supper Served]]+Table6[[#This Row],[Snack Served]]</f>
        <v>316005</v>
      </c>
    </row>
    <row r="57" spans="1:12" x14ac:dyDescent="0.35">
      <c r="A57" t="s">
        <v>64</v>
      </c>
      <c r="B57">
        <f>Table2[[#This Row],[Sponsors]]+Table4[[#This Row],[Sponsors]]</f>
        <v>2</v>
      </c>
      <c r="C57">
        <f>Table2[[#This Row],[Sites]]+Table4[[#This Row],[Sites]]</f>
        <v>11</v>
      </c>
      <c r="D57" s="30">
        <f>Table2[[#This Row],[Breakfast Served]]+Table4[[#This Row],[Breakfast Served]]</f>
        <v>15637</v>
      </c>
      <c r="E57" s="30">
        <f>Table2[[#This Row],[Breakfast Average Daily Participation]]+Table4[[#This Row],[Breakfast Average Daily Participation]]</f>
        <v>1028.7268999999999</v>
      </c>
      <c r="F57" s="30">
        <f>Table2[[#This Row],[Lunch Served]]+Table4[[#This Row],[Lunch Served]]</f>
        <v>31541</v>
      </c>
      <c r="G57" s="30">
        <f>Table2[[#This Row],[Lunch Average Daily Participation]]+Table4[[#This Row],[Lunch Average Daily Participation]]</f>
        <v>2036.0651</v>
      </c>
      <c r="H57" s="30">
        <f>Table2[[#This Row],[Supper Served]]+Table4[[#This Row],[Supper Served]]</f>
        <v>0</v>
      </c>
      <c r="I57" s="30">
        <f>Table2[[#This Row],[Supper Average Daily Participation]]+Table4[[#This Row],[Supper Average Daily Participation]]</f>
        <v>0</v>
      </c>
      <c r="J57" s="30">
        <f>Table2[[#This Row],[Snack Served]]+Table4[[#This Row],[Snack Served]]</f>
        <v>0</v>
      </c>
      <c r="K57" s="30">
        <f>Table2[[#This Row],[Snack Average Daily Participation]]+Table4[[#This Row],[Snack Average Daily Participation]]</f>
        <v>0</v>
      </c>
      <c r="L57" s="30">
        <f>Table6[[#This Row],[Breakfast Served]]+Table6[[#This Row],[Lunch Served]]+Table6[[#This Row],[Supper Served]]+Table6[[#This Row],[Snack Served]]</f>
        <v>47178</v>
      </c>
    </row>
    <row r="58" spans="1:12" x14ac:dyDescent="0.35">
      <c r="A58" t="s">
        <v>65</v>
      </c>
      <c r="B58">
        <f>Table2[[#This Row],[Sponsors]]+Table4[[#This Row],[Sponsors]]</f>
        <v>5</v>
      </c>
      <c r="C58">
        <f>Table2[[#This Row],[Sites]]+Table4[[#This Row],[Sites]]</f>
        <v>7</v>
      </c>
      <c r="D58" s="30">
        <f>Table2[[#This Row],[Breakfast Served]]+Table4[[#This Row],[Breakfast Served]]</f>
        <v>29727</v>
      </c>
      <c r="E58" s="30">
        <f>Table2[[#This Row],[Breakfast Average Daily Participation]]+Table4[[#This Row],[Breakfast Average Daily Participation]]</f>
        <v>2731.3270000000002</v>
      </c>
      <c r="F58" s="30">
        <f>Table2[[#This Row],[Lunch Served]]+Table4[[#This Row],[Lunch Served]]</f>
        <v>43038</v>
      </c>
      <c r="G58" s="30">
        <f>Table2[[#This Row],[Lunch Average Daily Participation]]+Table4[[#This Row],[Lunch Average Daily Participation]]</f>
        <v>3828.2975999999999</v>
      </c>
      <c r="H58" s="30">
        <f>Table2[[#This Row],[Supper Served]]+Table4[[#This Row],[Supper Served]]</f>
        <v>0</v>
      </c>
      <c r="I58" s="30">
        <f>Table2[[#This Row],[Supper Average Daily Participation]]+Table4[[#This Row],[Supper Average Daily Participation]]</f>
        <v>0</v>
      </c>
      <c r="J58" s="30">
        <f>Table2[[#This Row],[Snack Served]]+Table4[[#This Row],[Snack Served]]</f>
        <v>0</v>
      </c>
      <c r="K58" s="30">
        <f>Table2[[#This Row],[Snack Average Daily Participation]]+Table4[[#This Row],[Snack Average Daily Participation]]</f>
        <v>0</v>
      </c>
      <c r="L58" s="30">
        <f>Table6[[#This Row],[Breakfast Served]]+Table6[[#This Row],[Lunch Served]]+Table6[[#This Row],[Supper Served]]+Table6[[#This Row],[Snack Served]]</f>
        <v>72765</v>
      </c>
    </row>
    <row r="59" spans="1:12" x14ac:dyDescent="0.35">
      <c r="A59" t="s">
        <v>66</v>
      </c>
      <c r="B59">
        <f>Table2[[#This Row],[Sponsors]]+Table4[[#This Row],[Sponsors]]</f>
        <v>2</v>
      </c>
      <c r="C59">
        <f>Table2[[#This Row],[Sites]]+Table4[[#This Row],[Sites]]</f>
        <v>2</v>
      </c>
      <c r="D59" s="30">
        <f>Table2[[#This Row],[Breakfast Served]]+Table4[[#This Row],[Breakfast Served]]</f>
        <v>1905</v>
      </c>
      <c r="E59" s="30">
        <f>Table2[[#This Row],[Breakfast Average Daily Participation]]+Table4[[#This Row],[Breakfast Average Daily Participation]]</f>
        <v>161.55359999999999</v>
      </c>
      <c r="F59" s="30">
        <f>Table2[[#This Row],[Lunch Served]]+Table4[[#This Row],[Lunch Served]]</f>
        <v>2183</v>
      </c>
      <c r="G59" s="30">
        <f>Table2[[#This Row],[Lunch Average Daily Participation]]+Table4[[#This Row],[Lunch Average Daily Participation]]</f>
        <v>188.53389999999999</v>
      </c>
      <c r="H59" s="30">
        <f>Table2[[#This Row],[Supper Served]]+Table4[[#This Row],[Supper Served]]</f>
        <v>0</v>
      </c>
      <c r="I59" s="30">
        <f>Table2[[#This Row],[Supper Average Daily Participation]]+Table4[[#This Row],[Supper Average Daily Participation]]</f>
        <v>0</v>
      </c>
      <c r="J59" s="30">
        <f>Table2[[#This Row],[Snack Served]]+Table4[[#This Row],[Snack Served]]</f>
        <v>0</v>
      </c>
      <c r="K59" s="30">
        <f>Table2[[#This Row],[Snack Average Daily Participation]]+Table4[[#This Row],[Snack Average Daily Participation]]</f>
        <v>0</v>
      </c>
      <c r="L59" s="30">
        <f>Table6[[#This Row],[Breakfast Served]]+Table6[[#This Row],[Lunch Served]]+Table6[[#This Row],[Supper Served]]+Table6[[#This Row],[Snack Served]]</f>
        <v>4088</v>
      </c>
    </row>
    <row r="60" spans="1:12" x14ac:dyDescent="0.35">
      <c r="A60" t="s">
        <v>67</v>
      </c>
      <c r="B60">
        <f>Table2[[#This Row],[Sponsors]]+Table4[[#This Row],[Sponsors]]</f>
        <v>23</v>
      </c>
      <c r="C60">
        <f>Table2[[#This Row],[Sites]]+Table4[[#This Row],[Sites]]</f>
        <v>83</v>
      </c>
      <c r="D60" s="30">
        <f>Table2[[#This Row],[Breakfast Served]]+Table4[[#This Row],[Breakfast Served]]</f>
        <v>133466</v>
      </c>
      <c r="E60" s="30">
        <f>Table2[[#This Row],[Breakfast Average Daily Participation]]+Table4[[#This Row],[Breakfast Average Daily Participation]]</f>
        <v>10471.860500000001</v>
      </c>
      <c r="F60" s="30">
        <f>Table2[[#This Row],[Lunch Served]]+Table4[[#This Row],[Lunch Served]]</f>
        <v>195767</v>
      </c>
      <c r="G60" s="30">
        <f>Table2[[#This Row],[Lunch Average Daily Participation]]+Table4[[#This Row],[Lunch Average Daily Participation]]</f>
        <v>14014.802600000001</v>
      </c>
      <c r="H60" s="30">
        <f>Table2[[#This Row],[Supper Served]]+Table4[[#This Row],[Supper Served]]</f>
        <v>0</v>
      </c>
      <c r="I60" s="30">
        <f>Table2[[#This Row],[Supper Average Daily Participation]]+Table4[[#This Row],[Supper Average Daily Participation]]</f>
        <v>0</v>
      </c>
      <c r="J60" s="30">
        <f>Table2[[#This Row],[Snack Served]]+Table4[[#This Row],[Snack Served]]</f>
        <v>0</v>
      </c>
      <c r="K60" s="30">
        <f>Table2[[#This Row],[Snack Average Daily Participation]]+Table4[[#This Row],[Snack Average Daily Participation]]</f>
        <v>0</v>
      </c>
      <c r="L60" s="30">
        <f>Table6[[#This Row],[Breakfast Served]]+Table6[[#This Row],[Lunch Served]]+Table6[[#This Row],[Supper Served]]+Table6[[#This Row],[Snack Served]]</f>
        <v>329233</v>
      </c>
    </row>
    <row r="61" spans="1:12" x14ac:dyDescent="0.35">
      <c r="A61" t="s">
        <v>68</v>
      </c>
      <c r="B61">
        <f>Table2[[#This Row],[Sponsors]]+Table4[[#This Row],[Sponsors]]</f>
        <v>1</v>
      </c>
      <c r="C61">
        <f>Table2[[#This Row],[Sites]]+Table4[[#This Row],[Sites]]</f>
        <v>1</v>
      </c>
      <c r="D61" s="30">
        <f>Table2[[#This Row],[Breakfast Served]]+Table4[[#This Row],[Breakfast Served]]</f>
        <v>856</v>
      </c>
      <c r="E61" s="30">
        <f>Table2[[#This Row],[Breakfast Average Daily Participation]]+Table4[[#This Row],[Breakfast Average Daily Participation]]</f>
        <v>126.0778</v>
      </c>
      <c r="F61" s="30">
        <f>Table2[[#This Row],[Lunch Served]]+Table4[[#This Row],[Lunch Served]]</f>
        <v>1097</v>
      </c>
      <c r="G61" s="30">
        <f>Table2[[#This Row],[Lunch Average Daily Participation]]+Table4[[#This Row],[Lunch Average Daily Participation]]</f>
        <v>161.83609999999999</v>
      </c>
      <c r="H61" s="30">
        <f>Table2[[#This Row],[Supper Served]]+Table4[[#This Row],[Supper Served]]</f>
        <v>0</v>
      </c>
      <c r="I61" s="30">
        <f>Table2[[#This Row],[Supper Average Daily Participation]]+Table4[[#This Row],[Supper Average Daily Participation]]</f>
        <v>0</v>
      </c>
      <c r="J61" s="30">
        <f>Table2[[#This Row],[Snack Served]]+Table4[[#This Row],[Snack Served]]</f>
        <v>0</v>
      </c>
      <c r="K61" s="30">
        <f>Table2[[#This Row],[Snack Average Daily Participation]]+Table4[[#This Row],[Snack Average Daily Participation]]</f>
        <v>0</v>
      </c>
      <c r="L61" s="30">
        <f>Table6[[#This Row],[Breakfast Served]]+Table6[[#This Row],[Lunch Served]]+Table6[[#This Row],[Supper Served]]+Table6[[#This Row],[Snack Served]]</f>
        <v>1953</v>
      </c>
    </row>
    <row r="62" spans="1:12" x14ac:dyDescent="0.35">
      <c r="A62" t="s">
        <v>69</v>
      </c>
      <c r="B62">
        <f>Table2[[#This Row],[Sponsors]]+Table4[[#This Row],[Sponsors]]</f>
        <v>15</v>
      </c>
      <c r="C62">
        <f>Table2[[#This Row],[Sites]]+Table4[[#This Row],[Sites]]</f>
        <v>84</v>
      </c>
      <c r="D62" s="30">
        <f>Table2[[#This Row],[Breakfast Served]]+Table4[[#This Row],[Breakfast Served]]</f>
        <v>178260</v>
      </c>
      <c r="E62" s="30">
        <f>Table2[[#This Row],[Breakfast Average Daily Participation]]+Table4[[#This Row],[Breakfast Average Daily Participation]]</f>
        <v>11582.403700000001</v>
      </c>
      <c r="F62" s="30">
        <f>Table2[[#This Row],[Lunch Served]]+Table4[[#This Row],[Lunch Served]]</f>
        <v>297362</v>
      </c>
      <c r="G62" s="30">
        <f>Table2[[#This Row],[Lunch Average Daily Participation]]+Table4[[#This Row],[Lunch Average Daily Participation]]</f>
        <v>18945.072199999999</v>
      </c>
      <c r="H62" s="30">
        <f>Table2[[#This Row],[Supper Served]]+Table4[[#This Row],[Supper Served]]</f>
        <v>0</v>
      </c>
      <c r="I62" s="30">
        <f>Table2[[#This Row],[Supper Average Daily Participation]]+Table4[[#This Row],[Supper Average Daily Participation]]</f>
        <v>0</v>
      </c>
      <c r="J62" s="30">
        <f>Table2[[#This Row],[Snack Served]]+Table4[[#This Row],[Snack Served]]</f>
        <v>13382</v>
      </c>
      <c r="K62" s="30">
        <f>Table2[[#This Row],[Snack Average Daily Participation]]+Table4[[#This Row],[Snack Average Daily Participation]]</f>
        <v>974.45060000000001</v>
      </c>
      <c r="L62" s="30">
        <f>Table6[[#This Row],[Breakfast Served]]+Table6[[#This Row],[Lunch Served]]+Table6[[#This Row],[Supper Served]]+Table6[[#This Row],[Snack Served]]</f>
        <v>489004</v>
      </c>
    </row>
    <row r="63" spans="1:12" x14ac:dyDescent="0.35">
      <c r="A63" t="s">
        <v>70</v>
      </c>
      <c r="B63">
        <f>Table2[[#This Row],[Sponsors]]+Table4[[#This Row],[Sponsors]]</f>
        <v>5</v>
      </c>
      <c r="C63">
        <f>Table2[[#This Row],[Sites]]+Table4[[#This Row],[Sites]]</f>
        <v>36</v>
      </c>
      <c r="D63" s="30">
        <f>Table2[[#This Row],[Breakfast Served]]+Table4[[#This Row],[Breakfast Served]]</f>
        <v>71090</v>
      </c>
      <c r="E63" s="30">
        <f>Table2[[#This Row],[Breakfast Average Daily Participation]]+Table4[[#This Row],[Breakfast Average Daily Participation]]</f>
        <v>4454.1275999999998</v>
      </c>
      <c r="F63" s="30">
        <f>Table2[[#This Row],[Lunch Served]]+Table4[[#This Row],[Lunch Served]]</f>
        <v>135503</v>
      </c>
      <c r="G63" s="30">
        <f>Table2[[#This Row],[Lunch Average Daily Participation]]+Table4[[#This Row],[Lunch Average Daily Participation]]</f>
        <v>8238.7713000000003</v>
      </c>
      <c r="H63" s="30">
        <f>Table2[[#This Row],[Supper Served]]+Table4[[#This Row],[Supper Served]]</f>
        <v>0</v>
      </c>
      <c r="I63" s="30">
        <f>Table2[[#This Row],[Supper Average Daily Participation]]+Table4[[#This Row],[Supper Average Daily Participation]]</f>
        <v>0</v>
      </c>
      <c r="J63" s="30">
        <f>Table2[[#This Row],[Snack Served]]+Table4[[#This Row],[Snack Served]]</f>
        <v>936</v>
      </c>
      <c r="K63" s="30">
        <f>Table2[[#This Row],[Snack Average Daily Participation]]+Table4[[#This Row],[Snack Average Daily Participation]]</f>
        <v>49.263199999999998</v>
      </c>
      <c r="L63" s="30">
        <f>Table6[[#This Row],[Breakfast Served]]+Table6[[#This Row],[Lunch Served]]+Table6[[#This Row],[Supper Served]]+Table6[[#This Row],[Snack Served]]</f>
        <v>207529</v>
      </c>
    </row>
    <row r="64" spans="1:12" x14ac:dyDescent="0.35">
      <c r="A64" t="s">
        <v>71</v>
      </c>
      <c r="B64">
        <f>Table2[[#This Row],[Sponsors]]+Table4[[#This Row],[Sponsors]]</f>
        <v>4</v>
      </c>
      <c r="C64">
        <f>Table2[[#This Row],[Sites]]+Table4[[#This Row],[Sites]]</f>
        <v>12</v>
      </c>
      <c r="D64" s="30">
        <f>Table2[[#This Row],[Breakfast Served]]+Table4[[#This Row],[Breakfast Served]]</f>
        <v>10814</v>
      </c>
      <c r="E64" s="30">
        <f>Table2[[#This Row],[Breakfast Average Daily Participation]]+Table4[[#This Row],[Breakfast Average Daily Participation]]</f>
        <v>764.30269999999996</v>
      </c>
      <c r="F64" s="30">
        <f>Table2[[#This Row],[Lunch Served]]+Table4[[#This Row],[Lunch Served]]</f>
        <v>20611</v>
      </c>
      <c r="G64" s="30">
        <f>Table2[[#This Row],[Lunch Average Daily Participation]]+Table4[[#This Row],[Lunch Average Daily Participation]]</f>
        <v>1440.0253</v>
      </c>
      <c r="H64" s="30">
        <f>Table2[[#This Row],[Supper Served]]+Table4[[#This Row],[Supper Served]]</f>
        <v>0</v>
      </c>
      <c r="I64" s="30">
        <f>Table2[[#This Row],[Supper Average Daily Participation]]+Table4[[#This Row],[Supper Average Daily Participation]]</f>
        <v>0</v>
      </c>
      <c r="J64" s="30">
        <f>Table2[[#This Row],[Snack Served]]+Table4[[#This Row],[Snack Served]]</f>
        <v>0</v>
      </c>
      <c r="K64" s="30">
        <f>Table2[[#This Row],[Snack Average Daily Participation]]+Table4[[#This Row],[Snack Average Daily Participation]]</f>
        <v>0</v>
      </c>
      <c r="L64" s="30">
        <f>Table6[[#This Row],[Breakfast Served]]+Table6[[#This Row],[Lunch Served]]+Table6[[#This Row],[Supper Served]]+Table6[[#This Row],[Snack Served]]</f>
        <v>31425</v>
      </c>
    </row>
    <row r="65" spans="1:12" x14ac:dyDescent="0.35">
      <c r="A65" s="36" t="s">
        <v>72</v>
      </c>
      <c r="B65" s="36">
        <f>Table2[[#This Row],[Sponsors]]+Table4[[#This Row],[Sponsors]]</f>
        <v>580</v>
      </c>
      <c r="C65" s="36">
        <f>Table2[[#This Row],[Sites]]+Table4[[#This Row],[Sites]]</f>
        <v>4747</v>
      </c>
      <c r="D65" s="36">
        <f>Table2[[#This Row],[Breakfast Served]]+Table4[[#This Row],[Breakfast Served]]</f>
        <v>7177563</v>
      </c>
      <c r="E65" s="36">
        <f>Table2[[#This Row],[Breakfast Average Daily Participation]]+Table4[[#This Row],[Breakfast Average Daily Participation]]</f>
        <v>484653.52280000021</v>
      </c>
      <c r="F65" s="36">
        <f>Table2[[#This Row],[Lunch Served]]+Table4[[#This Row],[Lunch Served]]</f>
        <v>12065451</v>
      </c>
      <c r="G65" s="36">
        <f>Table2[[#This Row],[Lunch Average Daily Participation]]+Table4[[#This Row],[Lunch Average Daily Participation]]</f>
        <v>786777.72660000029</v>
      </c>
      <c r="H65" s="36">
        <f>Table2[[#This Row],[Supper Served]]+Table4[[#This Row],[Supper Served]]</f>
        <v>121014</v>
      </c>
      <c r="I65" s="36">
        <f>Table2[[#This Row],[Supper Average Daily Participation]]+Table4[[#This Row],[Supper Average Daily Participation]]</f>
        <v>9113.4768000000004</v>
      </c>
      <c r="J65" s="36">
        <f>Table2[[#This Row],[Snack Served]]+Table4[[#This Row],[Snack Served]]</f>
        <v>713043</v>
      </c>
      <c r="K65" s="36">
        <f>Table2[[#This Row],[Snack Average Daily Participation]]+Table4[[#This Row],[Snack Average Daily Participation]]</f>
        <v>48676.891299999996</v>
      </c>
      <c r="L65" s="36">
        <f>Table6[[#This Row],[Breakfast Served]]+Table6[[#This Row],[Lunch Served]]+Table6[[#This Row],[Supper Served]]+Table6[[#This Row],[Snack Served]]</f>
        <v>20077071</v>
      </c>
    </row>
  </sheetData>
  <pageMargins left="0.7" right="0.7" top="0.75" bottom="0.75" header="0.3" footer="0.3"/>
  <pageSetup scale="60" fitToHeight="0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L66"/>
  <sheetViews>
    <sheetView workbookViewId="0"/>
  </sheetViews>
  <sheetFormatPr defaultRowHeight="15.5" x14ac:dyDescent="0.35"/>
  <cols>
    <col min="1" max="1" width="15.765625" customWidth="1"/>
    <col min="2" max="2" width="17.69140625" customWidth="1"/>
    <col min="3" max="3" width="16" customWidth="1"/>
    <col min="4" max="4" width="18.23046875" customWidth="1"/>
    <col min="5" max="5" width="16.84375" customWidth="1"/>
    <col min="6" max="6" width="17.23046875" customWidth="1"/>
    <col min="7" max="7" width="15.765625" customWidth="1"/>
    <col min="8" max="8" width="16.3046875" customWidth="1"/>
    <col min="9" max="10" width="16.23046875" customWidth="1"/>
    <col min="11" max="11" width="14.53515625" customWidth="1"/>
    <col min="12" max="12" width="15.765625" customWidth="1"/>
  </cols>
  <sheetData>
    <row r="1" spans="1:12" ht="20" x14ac:dyDescent="0.4">
      <c r="A1" s="28" t="s">
        <v>135</v>
      </c>
    </row>
    <row r="2" spans="1:12" x14ac:dyDescent="0.35">
      <c r="A2" s="27" t="s">
        <v>151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35">
      <c r="A3" t="s">
        <v>75</v>
      </c>
    </row>
    <row r="4" spans="1:12" x14ac:dyDescent="0.35">
      <c r="A4" t="s">
        <v>0</v>
      </c>
    </row>
    <row r="5" spans="1:12" x14ac:dyDescent="0.35">
      <c r="A5" t="s">
        <v>1</v>
      </c>
    </row>
    <row r="6" spans="1:12" x14ac:dyDescent="0.35">
      <c r="A6" s="26" t="s">
        <v>136</v>
      </c>
    </row>
    <row r="7" spans="1:12" ht="46.5" x14ac:dyDescent="0.35">
      <c r="A7" s="5" t="s">
        <v>2</v>
      </c>
      <c r="B7" s="5" t="s">
        <v>76</v>
      </c>
      <c r="C7" s="5" t="s">
        <v>77</v>
      </c>
      <c r="D7" s="5" t="s">
        <v>78</v>
      </c>
      <c r="E7" s="5" t="s">
        <v>79</v>
      </c>
      <c r="F7" s="5" t="s">
        <v>80</v>
      </c>
      <c r="G7" s="5" t="s">
        <v>81</v>
      </c>
      <c r="H7" s="5" t="s">
        <v>82</v>
      </c>
      <c r="I7" s="5" t="s">
        <v>83</v>
      </c>
      <c r="J7" s="5" t="s">
        <v>84</v>
      </c>
      <c r="K7" s="5" t="s">
        <v>85</v>
      </c>
      <c r="L7" s="5" t="s">
        <v>86</v>
      </c>
    </row>
    <row r="8" spans="1:12" x14ac:dyDescent="0.35">
      <c r="A8" t="s">
        <v>14</v>
      </c>
      <c r="B8" s="31">
        <v>0</v>
      </c>
      <c r="C8" s="31">
        <v>223308.9</v>
      </c>
      <c r="D8" s="31">
        <v>0</v>
      </c>
      <c r="E8" s="31">
        <v>55121.52</v>
      </c>
      <c r="F8" s="31">
        <v>135721.85</v>
      </c>
      <c r="G8" s="31">
        <v>330653.42</v>
      </c>
      <c r="H8" s="31">
        <v>0</v>
      </c>
      <c r="I8" s="31">
        <v>0</v>
      </c>
      <c r="J8" s="31">
        <v>48288.13</v>
      </c>
      <c r="K8" s="31">
        <v>71441.490000000005</v>
      </c>
      <c r="L8" s="31">
        <v>0</v>
      </c>
    </row>
    <row r="9" spans="1:12" x14ac:dyDescent="0.35">
      <c r="A9" t="s">
        <v>15</v>
      </c>
      <c r="B9" s="31">
        <v>0</v>
      </c>
      <c r="C9" s="31">
        <v>0</v>
      </c>
      <c r="D9" s="31">
        <v>0</v>
      </c>
      <c r="E9" s="31">
        <v>0</v>
      </c>
      <c r="F9" s="31">
        <v>619.12</v>
      </c>
      <c r="G9" s="31">
        <v>1175.2</v>
      </c>
      <c r="H9" s="31">
        <v>0</v>
      </c>
      <c r="I9" s="31">
        <v>0</v>
      </c>
      <c r="J9" s="31">
        <v>213.42</v>
      </c>
      <c r="K9" s="31">
        <v>254.54</v>
      </c>
      <c r="L9" s="31">
        <v>0</v>
      </c>
    </row>
    <row r="10" spans="1:12" x14ac:dyDescent="0.35">
      <c r="A10" t="s">
        <v>16</v>
      </c>
      <c r="B10" s="31">
        <v>0</v>
      </c>
      <c r="C10" s="31">
        <v>0</v>
      </c>
      <c r="D10" s="31">
        <v>0</v>
      </c>
      <c r="E10" s="31">
        <v>0</v>
      </c>
      <c r="F10" s="31">
        <v>26405.72</v>
      </c>
      <c r="G10" s="31">
        <v>43021.36</v>
      </c>
      <c r="H10" s="31">
        <v>0</v>
      </c>
      <c r="I10" s="31">
        <v>0</v>
      </c>
      <c r="J10" s="31">
        <v>9533.5</v>
      </c>
      <c r="K10" s="31">
        <v>9318.1200000000008</v>
      </c>
      <c r="L10" s="31">
        <v>0</v>
      </c>
    </row>
    <row r="11" spans="1:12" x14ac:dyDescent="0.35">
      <c r="A11" t="s">
        <v>17</v>
      </c>
      <c r="B11" s="31">
        <v>13137.62</v>
      </c>
      <c r="C11" s="31">
        <v>42066.48</v>
      </c>
      <c r="D11" s="31">
        <v>6320.18</v>
      </c>
      <c r="E11" s="31">
        <v>1067.05</v>
      </c>
      <c r="F11" s="31">
        <v>12147.04</v>
      </c>
      <c r="G11" s="31">
        <v>51813.62</v>
      </c>
      <c r="H11" s="31">
        <v>0</v>
      </c>
      <c r="I11" s="31">
        <v>0</v>
      </c>
      <c r="J11" s="31">
        <v>4342.82</v>
      </c>
      <c r="K11" s="31">
        <v>11188</v>
      </c>
      <c r="L11" s="31">
        <v>0</v>
      </c>
    </row>
    <row r="12" spans="1:12" x14ac:dyDescent="0.35">
      <c r="A12" t="s">
        <v>18</v>
      </c>
      <c r="B12" s="31">
        <v>0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</row>
    <row r="13" spans="1:12" x14ac:dyDescent="0.35">
      <c r="A13" t="s">
        <v>19</v>
      </c>
      <c r="B13" s="31">
        <v>0</v>
      </c>
      <c r="C13" s="31">
        <v>0</v>
      </c>
      <c r="D13" s="31">
        <v>0</v>
      </c>
      <c r="E13" s="31">
        <v>0</v>
      </c>
      <c r="F13" s="31">
        <v>27238.44</v>
      </c>
      <c r="G13" s="31">
        <v>54861.36</v>
      </c>
      <c r="H13" s="31">
        <v>0</v>
      </c>
      <c r="I13" s="31">
        <v>0</v>
      </c>
      <c r="J13" s="31">
        <v>9389.57</v>
      </c>
      <c r="K13" s="31">
        <v>11830.22</v>
      </c>
      <c r="L13" s="31">
        <v>0</v>
      </c>
    </row>
    <row r="14" spans="1:12" x14ac:dyDescent="0.35">
      <c r="A14" t="s">
        <v>20</v>
      </c>
      <c r="B14" s="31">
        <v>0</v>
      </c>
      <c r="C14" s="31">
        <v>0</v>
      </c>
      <c r="D14" s="31">
        <v>0</v>
      </c>
      <c r="E14" s="31">
        <v>0</v>
      </c>
      <c r="F14" s="31">
        <v>71358.66</v>
      </c>
      <c r="G14" s="31">
        <v>276172.36</v>
      </c>
      <c r="H14" s="31">
        <v>0</v>
      </c>
      <c r="I14" s="31">
        <v>9066.5300000000007</v>
      </c>
      <c r="J14" s="31">
        <v>25098.58</v>
      </c>
      <c r="K14" s="31">
        <v>59589.74</v>
      </c>
      <c r="L14" s="31">
        <v>0</v>
      </c>
    </row>
    <row r="15" spans="1:12" x14ac:dyDescent="0.35">
      <c r="A15" t="s">
        <v>21</v>
      </c>
      <c r="B15" s="31">
        <v>0</v>
      </c>
      <c r="C15" s="31">
        <v>0</v>
      </c>
      <c r="D15" s="31">
        <v>0</v>
      </c>
      <c r="E15" s="31">
        <v>0</v>
      </c>
      <c r="F15" s="31">
        <v>42815.11</v>
      </c>
      <c r="G15" s="31">
        <v>75627.320000000007</v>
      </c>
      <c r="H15" s="31">
        <v>0</v>
      </c>
      <c r="I15" s="31">
        <v>0</v>
      </c>
      <c r="J15" s="31">
        <v>14930.72</v>
      </c>
      <c r="K15" s="31">
        <v>16308.18</v>
      </c>
      <c r="L15" s="31">
        <v>0</v>
      </c>
    </row>
    <row r="16" spans="1:12" x14ac:dyDescent="0.35">
      <c r="A16" t="s">
        <v>22</v>
      </c>
      <c r="B16" s="31">
        <v>21682.16</v>
      </c>
      <c r="C16" s="31">
        <v>58421.7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</row>
    <row r="17" spans="1:12" x14ac:dyDescent="0.35">
      <c r="A17" t="s">
        <v>23</v>
      </c>
      <c r="B17" s="31">
        <v>7419.17</v>
      </c>
      <c r="C17" s="31">
        <v>29384.09</v>
      </c>
      <c r="D17" s="31">
        <v>38070.25</v>
      </c>
      <c r="E17" s="31">
        <v>2634.26</v>
      </c>
      <c r="F17" s="31">
        <v>210211.11</v>
      </c>
      <c r="G17" s="31">
        <v>498524.24</v>
      </c>
      <c r="H17" s="31">
        <v>0</v>
      </c>
      <c r="I17" s="31">
        <v>2504.6999999999998</v>
      </c>
      <c r="J17" s="31">
        <v>72854.14</v>
      </c>
      <c r="K17" s="31">
        <v>107567.55</v>
      </c>
      <c r="L17" s="31">
        <v>0</v>
      </c>
    </row>
    <row r="18" spans="1:12" x14ac:dyDescent="0.35">
      <c r="A18" t="s">
        <v>24</v>
      </c>
      <c r="B18" s="31">
        <v>0</v>
      </c>
      <c r="C18" s="31">
        <v>0</v>
      </c>
      <c r="D18" s="31">
        <v>0</v>
      </c>
      <c r="E18" s="31">
        <v>0</v>
      </c>
      <c r="F18" s="31">
        <v>33273.440000000002</v>
      </c>
      <c r="G18" s="31">
        <v>57576.28</v>
      </c>
      <c r="H18" s="31">
        <v>0</v>
      </c>
      <c r="I18" s="31">
        <v>0</v>
      </c>
      <c r="J18" s="31">
        <v>11469.95</v>
      </c>
      <c r="K18" s="31">
        <v>12415.66</v>
      </c>
      <c r="L18" s="31">
        <v>0</v>
      </c>
    </row>
    <row r="19" spans="1:12" x14ac:dyDescent="0.35">
      <c r="A19" t="s">
        <v>25</v>
      </c>
      <c r="B19" s="31">
        <v>1149.32</v>
      </c>
      <c r="C19" s="31">
        <v>5233.3500000000004</v>
      </c>
      <c r="D19" s="31">
        <v>3205.69</v>
      </c>
      <c r="E19" s="31">
        <v>0</v>
      </c>
      <c r="F19" s="31">
        <v>24072.21</v>
      </c>
      <c r="G19" s="31">
        <v>71387.06</v>
      </c>
      <c r="H19" s="31">
        <v>0</v>
      </c>
      <c r="I19" s="31">
        <v>0</v>
      </c>
      <c r="J19" s="31">
        <v>8661.17</v>
      </c>
      <c r="K19" s="31">
        <v>15399.63</v>
      </c>
      <c r="L19" s="31">
        <v>0</v>
      </c>
    </row>
    <row r="20" spans="1:12" x14ac:dyDescent="0.35">
      <c r="A20" t="s">
        <v>26</v>
      </c>
      <c r="B20" s="31">
        <v>0</v>
      </c>
      <c r="C20" s="31">
        <v>4680.83</v>
      </c>
      <c r="D20" s="31">
        <v>307.54000000000002</v>
      </c>
      <c r="E20" s="31">
        <v>975.65</v>
      </c>
      <c r="F20" s="31">
        <v>52536.91</v>
      </c>
      <c r="G20" s="31">
        <v>125862.8</v>
      </c>
      <c r="H20" s="31">
        <v>0</v>
      </c>
      <c r="I20" s="31">
        <v>4208.38</v>
      </c>
      <c r="J20" s="31">
        <v>18581.39</v>
      </c>
      <c r="K20" s="31">
        <v>27145.66</v>
      </c>
      <c r="L20" s="31">
        <v>0</v>
      </c>
    </row>
    <row r="21" spans="1:12" x14ac:dyDescent="0.35">
      <c r="A21" t="s">
        <v>27</v>
      </c>
      <c r="B21" s="31">
        <v>0</v>
      </c>
      <c r="C21" s="31">
        <v>0</v>
      </c>
      <c r="D21" s="31">
        <v>0</v>
      </c>
      <c r="E21" s="31">
        <v>0</v>
      </c>
      <c r="F21" s="31">
        <v>5804.46</v>
      </c>
      <c r="G21" s="31">
        <v>14863.04</v>
      </c>
      <c r="H21" s="31">
        <v>0</v>
      </c>
      <c r="I21" s="31">
        <v>0</v>
      </c>
      <c r="J21" s="31">
        <v>2344.69</v>
      </c>
      <c r="K21" s="31">
        <v>3206.21</v>
      </c>
      <c r="L21" s="31">
        <v>0</v>
      </c>
    </row>
    <row r="22" spans="1:12" x14ac:dyDescent="0.35">
      <c r="A22" t="s">
        <v>28</v>
      </c>
      <c r="B22" s="31">
        <v>19940.32</v>
      </c>
      <c r="C22" s="31">
        <v>44535.6</v>
      </c>
      <c r="D22" s="31">
        <v>1178.03</v>
      </c>
      <c r="E22" s="31">
        <v>1059.6300000000001</v>
      </c>
      <c r="F22" s="31">
        <v>329765.28000000003</v>
      </c>
      <c r="G22" s="31">
        <v>558638.93999999994</v>
      </c>
      <c r="H22" s="31">
        <v>0</v>
      </c>
      <c r="I22" s="31">
        <v>526.35</v>
      </c>
      <c r="J22" s="31">
        <v>115360.39</v>
      </c>
      <c r="K22" s="31">
        <v>120546.12</v>
      </c>
      <c r="L22" s="31">
        <v>0</v>
      </c>
    </row>
    <row r="23" spans="1:12" x14ac:dyDescent="0.35">
      <c r="A23" t="s">
        <v>29</v>
      </c>
      <c r="B23" s="31">
        <v>5777.78</v>
      </c>
      <c r="C23" s="31">
        <v>13558.59</v>
      </c>
      <c r="D23" s="31">
        <v>3385.8</v>
      </c>
      <c r="E23" s="31">
        <v>0</v>
      </c>
      <c r="F23" s="31">
        <v>5410.2</v>
      </c>
      <c r="G23" s="31">
        <v>18132.759999999998</v>
      </c>
      <c r="H23" s="31">
        <v>0</v>
      </c>
      <c r="I23" s="31">
        <v>0</v>
      </c>
      <c r="J23" s="31">
        <v>1864.98</v>
      </c>
      <c r="K23" s="31">
        <v>3910.12</v>
      </c>
      <c r="L23" s="31">
        <v>0</v>
      </c>
    </row>
    <row r="24" spans="1:12" x14ac:dyDescent="0.35">
      <c r="A24" t="s">
        <v>30</v>
      </c>
      <c r="B24" s="31">
        <v>0</v>
      </c>
      <c r="C24" s="31">
        <v>0</v>
      </c>
      <c r="D24" s="31">
        <v>0</v>
      </c>
      <c r="E24" s="31">
        <v>0</v>
      </c>
      <c r="F24" s="31">
        <v>18272.560000000001</v>
      </c>
      <c r="G24" s="31">
        <v>39962.620000000003</v>
      </c>
      <c r="H24" s="31">
        <v>0</v>
      </c>
      <c r="I24" s="31">
        <v>0</v>
      </c>
      <c r="J24" s="31">
        <v>6298.87</v>
      </c>
      <c r="K24" s="31">
        <v>8623.99</v>
      </c>
      <c r="L24" s="31">
        <v>0</v>
      </c>
    </row>
    <row r="25" spans="1:12" x14ac:dyDescent="0.35">
      <c r="A25" t="s">
        <v>31</v>
      </c>
      <c r="B25" s="31">
        <v>0</v>
      </c>
      <c r="C25" s="31">
        <v>0</v>
      </c>
      <c r="D25" s="31">
        <v>0</v>
      </c>
      <c r="E25" s="31">
        <v>0</v>
      </c>
      <c r="F25" s="31">
        <v>3845.36</v>
      </c>
      <c r="G25" s="31">
        <v>7808.8</v>
      </c>
      <c r="H25" s="31">
        <v>0</v>
      </c>
      <c r="I25" s="31">
        <v>0</v>
      </c>
      <c r="J25" s="31">
        <v>1325.56</v>
      </c>
      <c r="K25" s="31">
        <v>1683.87</v>
      </c>
      <c r="L25" s="31">
        <v>0</v>
      </c>
    </row>
    <row r="26" spans="1:12" x14ac:dyDescent="0.35">
      <c r="A26" t="s">
        <v>32</v>
      </c>
      <c r="B26" s="31">
        <v>416769.36</v>
      </c>
      <c r="C26" s="31">
        <v>2070189.08</v>
      </c>
      <c r="D26" s="31">
        <v>169566.67</v>
      </c>
      <c r="E26" s="31">
        <v>174319.73</v>
      </c>
      <c r="F26" s="31">
        <v>1950341.61</v>
      </c>
      <c r="G26" s="31">
        <v>4921333.8600000003</v>
      </c>
      <c r="H26" s="31">
        <v>0</v>
      </c>
      <c r="I26" s="31">
        <v>8976.99</v>
      </c>
      <c r="J26" s="31">
        <v>677495.13</v>
      </c>
      <c r="K26" s="31">
        <v>1061665.46</v>
      </c>
      <c r="L26" s="31">
        <v>0</v>
      </c>
    </row>
    <row r="27" spans="1:12" x14ac:dyDescent="0.35">
      <c r="A27" t="s">
        <v>33</v>
      </c>
      <c r="B27" s="31">
        <v>0</v>
      </c>
      <c r="C27" s="31">
        <v>0</v>
      </c>
      <c r="D27" s="31">
        <v>0</v>
      </c>
      <c r="E27" s="31">
        <v>0</v>
      </c>
      <c r="F27" s="31">
        <v>56401.56</v>
      </c>
      <c r="G27" s="31">
        <v>104479.02</v>
      </c>
      <c r="H27" s="31">
        <v>0</v>
      </c>
      <c r="I27" s="31">
        <v>0</v>
      </c>
      <c r="J27" s="31">
        <v>19539.84</v>
      </c>
      <c r="K27" s="31">
        <v>22529.71</v>
      </c>
      <c r="L27" s="31">
        <v>0</v>
      </c>
    </row>
    <row r="28" spans="1:12" x14ac:dyDescent="0.35">
      <c r="A28" t="s">
        <v>34</v>
      </c>
      <c r="B28" s="31">
        <v>0</v>
      </c>
      <c r="C28" s="31">
        <v>0</v>
      </c>
      <c r="D28" s="31">
        <v>0</v>
      </c>
      <c r="E28" s="31">
        <v>0</v>
      </c>
      <c r="F28" s="31">
        <v>48646.36</v>
      </c>
      <c r="G28" s="31">
        <v>105095.7</v>
      </c>
      <c r="H28" s="31">
        <v>0</v>
      </c>
      <c r="I28" s="31">
        <v>0</v>
      </c>
      <c r="J28" s="31">
        <v>16769.28</v>
      </c>
      <c r="K28" s="31">
        <v>22708.87</v>
      </c>
      <c r="L28" s="31">
        <v>0</v>
      </c>
    </row>
    <row r="29" spans="1:12" x14ac:dyDescent="0.35">
      <c r="A29" t="s">
        <v>35</v>
      </c>
      <c r="B29" s="31">
        <v>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</row>
    <row r="30" spans="1:12" s="19" customFormat="1" x14ac:dyDescent="0.35">
      <c r="A30" t="s">
        <v>36</v>
      </c>
      <c r="B30" s="31">
        <v>934.94</v>
      </c>
      <c r="C30" s="31">
        <v>3341.21</v>
      </c>
      <c r="D30" s="31">
        <v>0</v>
      </c>
      <c r="E30" s="31">
        <v>0</v>
      </c>
      <c r="F30" s="31">
        <v>33375.68</v>
      </c>
      <c r="G30" s="31">
        <v>74463.100000000006</v>
      </c>
      <c r="H30" s="31">
        <v>0</v>
      </c>
      <c r="I30" s="31">
        <v>0</v>
      </c>
      <c r="J30" s="31">
        <v>11505.18</v>
      </c>
      <c r="K30" s="31">
        <v>16059.5</v>
      </c>
      <c r="L30" s="31">
        <v>0</v>
      </c>
    </row>
    <row r="31" spans="1:12" x14ac:dyDescent="0.35">
      <c r="A31" t="s">
        <v>37</v>
      </c>
      <c r="B31" s="31">
        <v>0</v>
      </c>
      <c r="C31" s="31">
        <v>0</v>
      </c>
      <c r="D31" s="31">
        <v>0</v>
      </c>
      <c r="E31" s="31">
        <v>0</v>
      </c>
      <c r="F31" s="31">
        <v>44322.95</v>
      </c>
      <c r="G31" s="31">
        <v>155304.32000000001</v>
      </c>
      <c r="H31" s="31">
        <v>0</v>
      </c>
      <c r="I31" s="31">
        <v>0</v>
      </c>
      <c r="J31" s="31">
        <v>15348.72</v>
      </c>
      <c r="K31" s="31">
        <v>33489.589999999997</v>
      </c>
      <c r="L31" s="31">
        <v>0</v>
      </c>
    </row>
    <row r="32" spans="1:12" x14ac:dyDescent="0.35">
      <c r="A32" t="s">
        <v>38</v>
      </c>
      <c r="B32" s="31">
        <v>0</v>
      </c>
      <c r="C32" s="31">
        <v>0</v>
      </c>
      <c r="D32" s="31">
        <v>0</v>
      </c>
      <c r="E32" s="31">
        <v>0</v>
      </c>
      <c r="F32" s="31">
        <v>3785.72</v>
      </c>
      <c r="G32" s="31">
        <v>11440.8</v>
      </c>
      <c r="H32" s="31">
        <v>0</v>
      </c>
      <c r="I32" s="31">
        <v>0</v>
      </c>
      <c r="J32" s="31">
        <v>1305</v>
      </c>
      <c r="K32" s="31">
        <v>2467.0700000000002</v>
      </c>
      <c r="L32" s="31">
        <v>0</v>
      </c>
    </row>
    <row r="33" spans="1:12" x14ac:dyDescent="0.35">
      <c r="A33" t="s">
        <v>39</v>
      </c>
      <c r="B33" s="31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</row>
    <row r="34" spans="1:12" x14ac:dyDescent="0.35">
      <c r="A34" t="s">
        <v>40</v>
      </c>
      <c r="B34" s="31">
        <v>4699.1099999999997</v>
      </c>
      <c r="C34" s="31">
        <v>21478.91</v>
      </c>
      <c r="D34" s="31">
        <v>2072.52</v>
      </c>
      <c r="E34" s="31">
        <v>0</v>
      </c>
      <c r="F34" s="31">
        <v>83992.99</v>
      </c>
      <c r="G34" s="31">
        <v>230944.8</v>
      </c>
      <c r="H34" s="31">
        <v>0</v>
      </c>
      <c r="I34" s="31">
        <v>4439.49</v>
      </c>
      <c r="J34" s="31">
        <v>29114.43</v>
      </c>
      <c r="K34" s="31">
        <v>49803.64</v>
      </c>
      <c r="L34" s="31">
        <v>0</v>
      </c>
    </row>
    <row r="35" spans="1:12" x14ac:dyDescent="0.35">
      <c r="A35" t="s">
        <v>41</v>
      </c>
      <c r="B35" s="31">
        <v>0</v>
      </c>
      <c r="C35" s="31">
        <v>0</v>
      </c>
      <c r="D35" s="31">
        <v>0</v>
      </c>
      <c r="E35" s="31">
        <v>0</v>
      </c>
      <c r="F35" s="31">
        <v>29550.959999999999</v>
      </c>
      <c r="G35" s="31">
        <v>65397</v>
      </c>
      <c r="H35" s="31">
        <v>0</v>
      </c>
      <c r="I35" s="31">
        <v>0</v>
      </c>
      <c r="J35" s="31">
        <v>10407.74</v>
      </c>
      <c r="K35" s="31">
        <v>14153.4</v>
      </c>
      <c r="L35" s="31">
        <v>0</v>
      </c>
    </row>
    <row r="36" spans="1:12" x14ac:dyDescent="0.35">
      <c r="A36" t="s">
        <v>42</v>
      </c>
      <c r="B36" s="31">
        <v>0</v>
      </c>
      <c r="C36" s="31">
        <v>0</v>
      </c>
      <c r="D36" s="31">
        <v>0</v>
      </c>
      <c r="E36" s="31">
        <v>0</v>
      </c>
      <c r="F36" s="31">
        <v>4331</v>
      </c>
      <c r="G36" s="31">
        <v>18575.060000000001</v>
      </c>
      <c r="H36" s="31">
        <v>0</v>
      </c>
      <c r="I36" s="31">
        <v>781.66</v>
      </c>
      <c r="J36" s="31">
        <v>1492.97</v>
      </c>
      <c r="K36" s="31">
        <v>4008.99</v>
      </c>
      <c r="L36" s="31">
        <v>0</v>
      </c>
    </row>
    <row r="37" spans="1:12" x14ac:dyDescent="0.35">
      <c r="A37" t="s">
        <v>43</v>
      </c>
      <c r="B37" s="31">
        <v>87293.9</v>
      </c>
      <c r="C37" s="31">
        <v>255650.72</v>
      </c>
      <c r="D37" s="31">
        <v>19755.63</v>
      </c>
      <c r="E37" s="31">
        <v>19270.37</v>
      </c>
      <c r="F37" s="31">
        <v>240607.29</v>
      </c>
      <c r="G37" s="31">
        <v>724941.16</v>
      </c>
      <c r="H37" s="31">
        <v>0</v>
      </c>
      <c r="I37" s="31">
        <v>0</v>
      </c>
      <c r="J37" s="31">
        <v>83269.75</v>
      </c>
      <c r="K37" s="31">
        <v>156510.70000000001</v>
      </c>
      <c r="L37" s="31">
        <v>0</v>
      </c>
    </row>
    <row r="38" spans="1:12" x14ac:dyDescent="0.35">
      <c r="A38" t="s">
        <v>44</v>
      </c>
      <c r="B38" s="31">
        <v>6094.94</v>
      </c>
      <c r="C38" s="31">
        <v>17519.21</v>
      </c>
      <c r="D38" s="31">
        <v>0</v>
      </c>
      <c r="E38" s="31">
        <v>0</v>
      </c>
      <c r="F38" s="31">
        <v>33404.370000000003</v>
      </c>
      <c r="G38" s="31">
        <v>73341.52</v>
      </c>
      <c r="H38" s="31">
        <v>0</v>
      </c>
      <c r="I38" s="31">
        <v>0</v>
      </c>
      <c r="J38" s="31">
        <v>12380.42</v>
      </c>
      <c r="K38" s="31">
        <v>15885.25</v>
      </c>
      <c r="L38" s="31">
        <v>0</v>
      </c>
    </row>
    <row r="39" spans="1:12" x14ac:dyDescent="0.35">
      <c r="A39" t="s">
        <v>45</v>
      </c>
      <c r="B39" s="31">
        <v>0</v>
      </c>
      <c r="C39" s="31">
        <v>0</v>
      </c>
      <c r="D39" s="31">
        <v>0</v>
      </c>
      <c r="E39" s="31">
        <v>0</v>
      </c>
      <c r="F39" s="31">
        <v>4615</v>
      </c>
      <c r="G39" s="31">
        <v>21882.799999999999</v>
      </c>
      <c r="H39" s="31">
        <v>0</v>
      </c>
      <c r="I39" s="31">
        <v>0</v>
      </c>
      <c r="J39" s="31">
        <v>1590.87</v>
      </c>
      <c r="K39" s="31">
        <v>4718.78</v>
      </c>
      <c r="L39" s="31">
        <v>0</v>
      </c>
    </row>
    <row r="40" spans="1:12" x14ac:dyDescent="0.35">
      <c r="A40" t="s">
        <v>46</v>
      </c>
      <c r="B40" s="31">
        <v>11292.91</v>
      </c>
      <c r="C40" s="31">
        <v>38567.9</v>
      </c>
      <c r="D40" s="31">
        <v>0</v>
      </c>
      <c r="E40" s="31">
        <v>0</v>
      </c>
      <c r="F40" s="31">
        <v>364104.76</v>
      </c>
      <c r="G40" s="31">
        <v>1109475.5</v>
      </c>
      <c r="H40" s="31">
        <v>569.6</v>
      </c>
      <c r="I40" s="31">
        <v>0</v>
      </c>
      <c r="J40" s="31">
        <v>127938.55</v>
      </c>
      <c r="K40" s="31">
        <v>239330.18</v>
      </c>
      <c r="L40" s="31">
        <v>125.31</v>
      </c>
    </row>
    <row r="41" spans="1:12" x14ac:dyDescent="0.35">
      <c r="A41" t="s">
        <v>47</v>
      </c>
      <c r="B41" s="31">
        <v>97024.81</v>
      </c>
      <c r="C41" s="31">
        <v>431768.09</v>
      </c>
      <c r="D41" s="31">
        <v>4399.3500000000004</v>
      </c>
      <c r="E41" s="31">
        <v>21336.400000000001</v>
      </c>
      <c r="F41" s="31">
        <v>120160.56</v>
      </c>
      <c r="G41" s="31">
        <v>364394.84</v>
      </c>
      <c r="H41" s="31">
        <v>0</v>
      </c>
      <c r="I41" s="31">
        <v>654.61</v>
      </c>
      <c r="J41" s="31">
        <v>41843.39</v>
      </c>
      <c r="K41" s="31">
        <v>78692.95</v>
      </c>
      <c r="L41" s="31">
        <v>0</v>
      </c>
    </row>
    <row r="42" spans="1:12" x14ac:dyDescent="0.35">
      <c r="A42" t="s">
        <v>48</v>
      </c>
      <c r="B42" s="31">
        <v>0</v>
      </c>
      <c r="C42" s="31">
        <v>0</v>
      </c>
      <c r="D42" s="31">
        <v>0</v>
      </c>
      <c r="E42" s="31">
        <v>0</v>
      </c>
      <c r="F42" s="31">
        <v>17931.849999999999</v>
      </c>
      <c r="G42" s="31">
        <v>66113.72</v>
      </c>
      <c r="H42" s="31">
        <v>0</v>
      </c>
      <c r="I42" s="31">
        <v>0</v>
      </c>
      <c r="J42" s="31">
        <v>6576.9</v>
      </c>
      <c r="K42" s="31">
        <v>14286.53</v>
      </c>
      <c r="L42" s="31">
        <v>0</v>
      </c>
    </row>
    <row r="43" spans="1:12" x14ac:dyDescent="0.35">
      <c r="A43" t="s">
        <v>49</v>
      </c>
      <c r="B43" s="31">
        <v>17370.740000000002</v>
      </c>
      <c r="C43" s="31">
        <v>168978.83</v>
      </c>
      <c r="D43" s="31">
        <v>62080.88</v>
      </c>
      <c r="E43" s="31">
        <v>14649.58</v>
      </c>
      <c r="F43" s="31">
        <v>254169.84</v>
      </c>
      <c r="G43" s="31">
        <v>656319.72</v>
      </c>
      <c r="H43" s="31">
        <v>0</v>
      </c>
      <c r="I43" s="31">
        <v>6751.8</v>
      </c>
      <c r="J43" s="31">
        <v>87721.27</v>
      </c>
      <c r="K43" s="31">
        <v>141552.56</v>
      </c>
      <c r="L43" s="31">
        <v>0</v>
      </c>
    </row>
    <row r="44" spans="1:12" x14ac:dyDescent="0.35">
      <c r="A44" t="s">
        <v>50</v>
      </c>
      <c r="B44" s="31">
        <v>40923.1</v>
      </c>
      <c r="C44" s="31">
        <v>195200.69</v>
      </c>
      <c r="D44" s="31">
        <v>6156.55</v>
      </c>
      <c r="E44" s="31">
        <v>18468.009999999998</v>
      </c>
      <c r="F44" s="31">
        <v>269339.56</v>
      </c>
      <c r="G44" s="31">
        <v>924414.3</v>
      </c>
      <c r="H44" s="31">
        <v>0</v>
      </c>
      <c r="I44" s="31">
        <v>30286.3</v>
      </c>
      <c r="J44" s="31">
        <v>94607.53</v>
      </c>
      <c r="K44" s="31">
        <v>198376.63</v>
      </c>
      <c r="L44" s="31">
        <v>0</v>
      </c>
    </row>
    <row r="45" spans="1:12" x14ac:dyDescent="0.35">
      <c r="A45" t="s">
        <v>51</v>
      </c>
      <c r="B45" s="31">
        <v>30745</v>
      </c>
      <c r="C45" s="31">
        <v>161679.79999999999</v>
      </c>
      <c r="D45" s="31">
        <v>16888.5</v>
      </c>
      <c r="E45" s="31">
        <v>29797.24</v>
      </c>
      <c r="F45" s="31">
        <v>104725</v>
      </c>
      <c r="G45" s="31">
        <v>272704.18</v>
      </c>
      <c r="H45" s="31">
        <v>0</v>
      </c>
      <c r="I45" s="31">
        <v>0</v>
      </c>
      <c r="J45" s="31">
        <v>36100.620000000003</v>
      </c>
      <c r="K45" s="31">
        <v>58805.59</v>
      </c>
      <c r="L45" s="31">
        <v>0</v>
      </c>
    </row>
    <row r="46" spans="1:12" x14ac:dyDescent="0.35">
      <c r="A46" t="s">
        <v>52</v>
      </c>
      <c r="B46" s="31">
        <v>0</v>
      </c>
      <c r="C46" s="31">
        <v>0</v>
      </c>
      <c r="D46" s="31">
        <v>0</v>
      </c>
      <c r="E46" s="31">
        <v>0</v>
      </c>
      <c r="F46" s="31">
        <v>201262.03</v>
      </c>
      <c r="G46" s="31">
        <v>415865.52</v>
      </c>
      <c r="H46" s="31">
        <v>0</v>
      </c>
      <c r="I46" s="31">
        <v>0</v>
      </c>
      <c r="J46" s="31">
        <v>69757.63</v>
      </c>
      <c r="K46" s="31">
        <v>89730.21</v>
      </c>
      <c r="L46" s="31">
        <v>0</v>
      </c>
    </row>
    <row r="47" spans="1:12" x14ac:dyDescent="0.35">
      <c r="A47" t="s">
        <v>53</v>
      </c>
      <c r="B47" s="31">
        <v>0</v>
      </c>
      <c r="C47" s="31">
        <v>0</v>
      </c>
      <c r="D47" s="31">
        <v>0</v>
      </c>
      <c r="E47" s="31">
        <v>0</v>
      </c>
      <c r="F47" s="31">
        <v>89618.49</v>
      </c>
      <c r="G47" s="31">
        <v>167806.76</v>
      </c>
      <c r="H47" s="31">
        <v>0</v>
      </c>
      <c r="I47" s="31">
        <v>0</v>
      </c>
      <c r="J47" s="31">
        <v>32683.88</v>
      </c>
      <c r="K47" s="31">
        <v>36324.79</v>
      </c>
      <c r="L47" s="31">
        <v>0</v>
      </c>
    </row>
    <row r="48" spans="1:12" x14ac:dyDescent="0.35">
      <c r="A48" t="s">
        <v>54</v>
      </c>
      <c r="B48" s="31">
        <v>5687.03</v>
      </c>
      <c r="C48" s="31">
        <v>12304.34</v>
      </c>
      <c r="D48" s="31">
        <v>4545.18</v>
      </c>
      <c r="E48" s="31">
        <v>855.55</v>
      </c>
      <c r="F48" s="31">
        <v>32455.52</v>
      </c>
      <c r="G48" s="31">
        <v>84701.1</v>
      </c>
      <c r="H48" s="31">
        <v>0</v>
      </c>
      <c r="I48" s="31">
        <v>0</v>
      </c>
      <c r="J48" s="31">
        <v>11188</v>
      </c>
      <c r="K48" s="31">
        <v>18309.23</v>
      </c>
      <c r="L48" s="31">
        <v>0</v>
      </c>
    </row>
    <row r="49" spans="1:12" x14ac:dyDescent="0.35">
      <c r="A49" t="s">
        <v>55</v>
      </c>
      <c r="B49" s="31">
        <v>3316.94</v>
      </c>
      <c r="C49" s="31">
        <v>68618.649999999994</v>
      </c>
      <c r="D49" s="31">
        <v>0</v>
      </c>
      <c r="E49" s="31">
        <v>0</v>
      </c>
      <c r="F49" s="31">
        <v>60374.43</v>
      </c>
      <c r="G49" s="31">
        <v>176375.22</v>
      </c>
      <c r="H49" s="31">
        <v>0</v>
      </c>
      <c r="I49" s="31">
        <v>0</v>
      </c>
      <c r="J49" s="31">
        <v>20872.240000000002</v>
      </c>
      <c r="K49" s="31">
        <v>38110.47</v>
      </c>
      <c r="L49" s="31">
        <v>0</v>
      </c>
    </row>
    <row r="50" spans="1:12" x14ac:dyDescent="0.35">
      <c r="A50" t="s">
        <v>56</v>
      </c>
      <c r="B50" s="31">
        <v>22888.880000000001</v>
      </c>
      <c r="C50" s="31">
        <v>90813.5</v>
      </c>
      <c r="D50" s="31">
        <v>3320.36</v>
      </c>
      <c r="E50" s="31">
        <v>6597.38</v>
      </c>
      <c r="F50" s="31">
        <v>180617.89</v>
      </c>
      <c r="G50" s="31">
        <v>495187.34</v>
      </c>
      <c r="H50" s="31">
        <v>0</v>
      </c>
      <c r="I50" s="31">
        <v>5082</v>
      </c>
      <c r="J50" s="31">
        <v>61782.65</v>
      </c>
      <c r="K50" s="31">
        <v>106218.51</v>
      </c>
      <c r="L50" s="31">
        <v>0</v>
      </c>
    </row>
    <row r="51" spans="1:12" x14ac:dyDescent="0.35">
      <c r="A51" t="s">
        <v>57</v>
      </c>
      <c r="B51" s="31">
        <v>0</v>
      </c>
      <c r="C51" s="31">
        <v>15841.44</v>
      </c>
      <c r="D51" s="31">
        <v>0</v>
      </c>
      <c r="E51" s="31">
        <v>0</v>
      </c>
      <c r="F51" s="31">
        <v>33585.25</v>
      </c>
      <c r="G51" s="31">
        <v>68300.5</v>
      </c>
      <c r="H51" s="31">
        <v>0</v>
      </c>
      <c r="I51" s="31">
        <v>0</v>
      </c>
      <c r="J51" s="31">
        <v>12307.96</v>
      </c>
      <c r="K51" s="31">
        <v>14734.91</v>
      </c>
      <c r="L51" s="31">
        <v>0</v>
      </c>
    </row>
    <row r="52" spans="1:12" x14ac:dyDescent="0.35">
      <c r="A52" t="s">
        <v>58</v>
      </c>
      <c r="B52" s="31">
        <v>854.54</v>
      </c>
      <c r="C52" s="31">
        <v>1297.9100000000001</v>
      </c>
      <c r="D52" s="31">
        <v>1125.9000000000001</v>
      </c>
      <c r="E52" s="31">
        <v>0</v>
      </c>
      <c r="F52" s="31">
        <v>18487.43</v>
      </c>
      <c r="G52" s="31">
        <v>77801.820000000007</v>
      </c>
      <c r="H52" s="31">
        <v>0</v>
      </c>
      <c r="I52" s="31">
        <v>0</v>
      </c>
      <c r="J52" s="31">
        <v>6716.89</v>
      </c>
      <c r="K52" s="31">
        <v>16783.95</v>
      </c>
      <c r="L52" s="31">
        <v>0</v>
      </c>
    </row>
    <row r="53" spans="1:12" x14ac:dyDescent="0.35">
      <c r="A53" t="s">
        <v>59</v>
      </c>
      <c r="B53" s="31">
        <v>0</v>
      </c>
      <c r="C53" s="31">
        <v>0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</row>
    <row r="54" spans="1:12" x14ac:dyDescent="0.35">
      <c r="A54" t="s">
        <v>60</v>
      </c>
      <c r="B54" s="31">
        <v>774.15</v>
      </c>
      <c r="C54" s="31">
        <v>1355.25</v>
      </c>
      <c r="D54" s="31">
        <v>1219.73</v>
      </c>
      <c r="E54" s="31">
        <v>0</v>
      </c>
      <c r="F54" s="31">
        <v>426</v>
      </c>
      <c r="G54" s="31">
        <v>1180.4000000000001</v>
      </c>
      <c r="H54" s="31">
        <v>0</v>
      </c>
      <c r="I54" s="31">
        <v>0</v>
      </c>
      <c r="J54" s="31">
        <v>146.85</v>
      </c>
      <c r="K54" s="31">
        <v>254.54</v>
      </c>
      <c r="L54" s="31">
        <v>0</v>
      </c>
    </row>
    <row r="55" spans="1:12" x14ac:dyDescent="0.35">
      <c r="A55" t="s">
        <v>61</v>
      </c>
      <c r="B55" s="31">
        <v>0</v>
      </c>
      <c r="C55" s="31">
        <v>0</v>
      </c>
      <c r="D55" s="31">
        <v>0</v>
      </c>
      <c r="E55" s="31">
        <v>0</v>
      </c>
      <c r="F55" s="31">
        <v>27536.11</v>
      </c>
      <c r="G55" s="31">
        <v>98590.6</v>
      </c>
      <c r="H55" s="31">
        <v>0</v>
      </c>
      <c r="I55" s="31">
        <v>0</v>
      </c>
      <c r="J55" s="31">
        <v>10501.71</v>
      </c>
      <c r="K55" s="31">
        <v>21293.23</v>
      </c>
      <c r="L55" s="31">
        <v>0</v>
      </c>
    </row>
    <row r="56" spans="1:12" x14ac:dyDescent="0.35">
      <c r="A56" t="s">
        <v>62</v>
      </c>
      <c r="B56" s="31">
        <v>25143.91</v>
      </c>
      <c r="C56" s="31">
        <v>58848.89</v>
      </c>
      <c r="D56" s="31">
        <v>0</v>
      </c>
      <c r="E56" s="31">
        <v>12342.14</v>
      </c>
      <c r="F56" s="31">
        <v>58891.06</v>
      </c>
      <c r="G56" s="31">
        <v>130139.24</v>
      </c>
      <c r="H56" s="31">
        <v>0</v>
      </c>
      <c r="I56" s="31">
        <v>0</v>
      </c>
      <c r="J56" s="31">
        <v>21675.01</v>
      </c>
      <c r="K56" s="31">
        <v>28179.5</v>
      </c>
      <c r="L56" s="31">
        <v>0</v>
      </c>
    </row>
    <row r="57" spans="1:12" x14ac:dyDescent="0.35">
      <c r="A57" t="s">
        <v>63</v>
      </c>
      <c r="B57" s="31">
        <v>0</v>
      </c>
      <c r="C57" s="31">
        <v>0</v>
      </c>
      <c r="D57" s="31">
        <v>0</v>
      </c>
      <c r="E57" s="31">
        <v>0</v>
      </c>
      <c r="F57" s="31">
        <v>48421.56</v>
      </c>
      <c r="G57" s="31">
        <v>132672.5</v>
      </c>
      <c r="H57" s="31">
        <v>903.35</v>
      </c>
      <c r="I57" s="31">
        <v>0</v>
      </c>
      <c r="J57" s="31">
        <v>16808.419999999998</v>
      </c>
      <c r="K57" s="31">
        <v>28611.25</v>
      </c>
      <c r="L57" s="31">
        <v>198.73</v>
      </c>
    </row>
    <row r="58" spans="1:12" x14ac:dyDescent="0.35">
      <c r="A58" t="s">
        <v>64</v>
      </c>
      <c r="B58" s="31">
        <v>0</v>
      </c>
      <c r="C58" s="31">
        <v>0</v>
      </c>
      <c r="D58" s="31">
        <v>0</v>
      </c>
      <c r="E58" s="31">
        <v>0</v>
      </c>
      <c r="F58" s="31">
        <v>15691</v>
      </c>
      <c r="G58" s="31">
        <v>45804.06</v>
      </c>
      <c r="H58" s="31">
        <v>0</v>
      </c>
      <c r="I58" s="31">
        <v>0</v>
      </c>
      <c r="J58" s="31">
        <v>5408.97</v>
      </c>
      <c r="K58" s="31">
        <v>9877.1299999999992</v>
      </c>
      <c r="L58" s="31">
        <v>0</v>
      </c>
    </row>
    <row r="59" spans="1:12" x14ac:dyDescent="0.35">
      <c r="A59" t="s">
        <v>65</v>
      </c>
      <c r="B59" s="31">
        <v>0</v>
      </c>
      <c r="C59" s="31">
        <v>0</v>
      </c>
      <c r="D59" s="31">
        <v>0</v>
      </c>
      <c r="E59" s="31">
        <v>0</v>
      </c>
      <c r="F59" s="31">
        <v>28493.72</v>
      </c>
      <c r="G59" s="31">
        <v>68808.240000000005</v>
      </c>
      <c r="H59" s="31">
        <v>0</v>
      </c>
      <c r="I59" s="31">
        <v>0</v>
      </c>
      <c r="J59" s="31">
        <v>9822.2900000000009</v>
      </c>
      <c r="K59" s="31">
        <v>14837.71</v>
      </c>
      <c r="L59" s="31">
        <v>0</v>
      </c>
    </row>
    <row r="60" spans="1:12" x14ac:dyDescent="0.35">
      <c r="A60" t="s">
        <v>66</v>
      </c>
      <c r="B60" s="31">
        <v>0</v>
      </c>
      <c r="C60" s="31">
        <v>0</v>
      </c>
      <c r="D60" s="31">
        <v>0</v>
      </c>
      <c r="E60" s="31">
        <v>0</v>
      </c>
      <c r="F60" s="31">
        <v>1283.68</v>
      </c>
      <c r="G60" s="31">
        <v>2482.6799999999998</v>
      </c>
      <c r="H60" s="31">
        <v>0</v>
      </c>
      <c r="I60" s="31">
        <v>0</v>
      </c>
      <c r="J60" s="31">
        <v>442.5</v>
      </c>
      <c r="K60" s="31">
        <v>536.48</v>
      </c>
      <c r="L60" s="31">
        <v>0</v>
      </c>
    </row>
    <row r="61" spans="1:12" x14ac:dyDescent="0.35">
      <c r="A61" t="s">
        <v>67</v>
      </c>
      <c r="B61" s="31">
        <v>0</v>
      </c>
      <c r="C61" s="31">
        <v>9100.6200000000008</v>
      </c>
      <c r="D61" s="31">
        <v>0</v>
      </c>
      <c r="E61" s="31">
        <v>0</v>
      </c>
      <c r="F61" s="31">
        <v>75033.73</v>
      </c>
      <c r="G61" s="31">
        <v>169818.7</v>
      </c>
      <c r="H61" s="31">
        <v>0</v>
      </c>
      <c r="I61" s="31">
        <v>0</v>
      </c>
      <c r="J61" s="31">
        <v>25887.65</v>
      </c>
      <c r="K61" s="31">
        <v>36619.440000000002</v>
      </c>
      <c r="L61" s="31">
        <v>0</v>
      </c>
    </row>
    <row r="62" spans="1:12" x14ac:dyDescent="0.35">
      <c r="A62" t="s">
        <v>68</v>
      </c>
      <c r="B62" s="31">
        <v>0</v>
      </c>
      <c r="C62" s="31">
        <v>0</v>
      </c>
      <c r="D62" s="31">
        <v>0</v>
      </c>
      <c r="E62" s="31">
        <v>0</v>
      </c>
      <c r="F62" s="31">
        <v>374.88</v>
      </c>
      <c r="G62" s="31">
        <v>908.52</v>
      </c>
      <c r="H62" s="31">
        <v>0</v>
      </c>
      <c r="I62" s="31">
        <v>0</v>
      </c>
      <c r="J62" s="31">
        <v>129.22</v>
      </c>
      <c r="K62" s="31">
        <v>196.77</v>
      </c>
      <c r="L62" s="31">
        <v>0</v>
      </c>
    </row>
    <row r="63" spans="1:12" x14ac:dyDescent="0.35">
      <c r="A63" t="s">
        <v>69</v>
      </c>
      <c r="B63" s="31">
        <v>3522.38</v>
      </c>
      <c r="C63" s="31">
        <v>6166.39</v>
      </c>
      <c r="D63" s="31">
        <v>0</v>
      </c>
      <c r="E63" s="31">
        <v>0</v>
      </c>
      <c r="F63" s="31">
        <v>231565.76</v>
      </c>
      <c r="G63" s="31">
        <v>615583.06000000006</v>
      </c>
      <c r="H63" s="31">
        <v>0</v>
      </c>
      <c r="I63" s="31">
        <v>6172.21</v>
      </c>
      <c r="J63" s="31">
        <v>81698.460000000006</v>
      </c>
      <c r="K63" s="31">
        <v>132949.13</v>
      </c>
      <c r="L63" s="31">
        <v>0</v>
      </c>
    </row>
    <row r="64" spans="1:12" x14ac:dyDescent="0.35">
      <c r="A64" t="s">
        <v>70</v>
      </c>
      <c r="B64" s="31">
        <v>0</v>
      </c>
      <c r="C64" s="31">
        <v>0</v>
      </c>
      <c r="D64" s="31">
        <v>0</v>
      </c>
      <c r="E64" s="31">
        <v>0</v>
      </c>
      <c r="F64" s="31">
        <v>48987.17</v>
      </c>
      <c r="G64" s="31">
        <v>173233.6</v>
      </c>
      <c r="H64" s="31">
        <v>0</v>
      </c>
      <c r="I64" s="31">
        <v>0</v>
      </c>
      <c r="J64" s="31">
        <v>17186.32</v>
      </c>
      <c r="K64" s="31">
        <v>37437.919999999998</v>
      </c>
      <c r="L64" s="31">
        <v>0</v>
      </c>
    </row>
    <row r="65" spans="1:12" x14ac:dyDescent="0.35">
      <c r="A65" t="s">
        <v>71</v>
      </c>
      <c r="B65" s="31">
        <v>0</v>
      </c>
      <c r="C65" s="31">
        <v>0</v>
      </c>
      <c r="D65" s="31">
        <v>0</v>
      </c>
      <c r="E65" s="31">
        <v>0</v>
      </c>
      <c r="F65" s="31">
        <v>6990.78</v>
      </c>
      <c r="G65" s="31">
        <v>16655.8</v>
      </c>
      <c r="H65" s="31">
        <v>0</v>
      </c>
      <c r="I65" s="31">
        <v>0</v>
      </c>
      <c r="J65" s="31">
        <v>2484.69</v>
      </c>
      <c r="K65" s="31">
        <v>3594.87</v>
      </c>
      <c r="L65" s="31">
        <v>0</v>
      </c>
    </row>
    <row r="66" spans="1:12" x14ac:dyDescent="0.35">
      <c r="A66" s="35" t="s">
        <v>72</v>
      </c>
      <c r="B66" s="37">
        <f>SUM(B8:B65)</f>
        <v>844443.00999999989</v>
      </c>
      <c r="C66" s="37">
        <f t="shared" ref="C66:L66" si="0">SUM(C8:C65)</f>
        <v>4049910.97</v>
      </c>
      <c r="D66" s="37">
        <f t="shared" si="0"/>
        <v>343598.76</v>
      </c>
      <c r="E66" s="37">
        <f t="shared" si="0"/>
        <v>358494.51000000007</v>
      </c>
      <c r="F66" s="37">
        <f t="shared" si="0"/>
        <v>5823401.0199999986</v>
      </c>
      <c r="G66" s="37">
        <f t="shared" si="0"/>
        <v>15068618.24</v>
      </c>
      <c r="H66" s="37">
        <f t="shared" si="0"/>
        <v>1472.95</v>
      </c>
      <c r="I66" s="37">
        <f t="shared" si="0"/>
        <v>79451.02</v>
      </c>
      <c r="J66" s="37">
        <f t="shared" si="0"/>
        <v>2033066.8099999991</v>
      </c>
      <c r="K66" s="37">
        <f t="shared" si="0"/>
        <v>3250074.5399999996</v>
      </c>
      <c r="L66" s="37">
        <f t="shared" si="0"/>
        <v>324.03999999999996</v>
      </c>
    </row>
  </sheetData>
  <pageMargins left="0.7" right="0.7" top="0.75" bottom="0.75" header="0.3" footer="0.3"/>
  <pageSetup scale="54" fitToHeight="0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E66"/>
  <sheetViews>
    <sheetView workbookViewId="0"/>
  </sheetViews>
  <sheetFormatPr defaultRowHeight="15.5" x14ac:dyDescent="0.35"/>
  <cols>
    <col min="1" max="1" width="15.765625" customWidth="1"/>
    <col min="2" max="2" width="28.53515625" customWidth="1"/>
    <col min="3" max="3" width="27.07421875" customWidth="1"/>
    <col min="4" max="4" width="25.69140625" customWidth="1"/>
    <col min="5" max="5" width="36.765625" customWidth="1"/>
  </cols>
  <sheetData>
    <row r="1" spans="1:5" ht="20" x14ac:dyDescent="0.4">
      <c r="A1" s="28" t="s">
        <v>135</v>
      </c>
    </row>
    <row r="2" spans="1:5" x14ac:dyDescent="0.35">
      <c r="A2" s="29" t="s">
        <v>152</v>
      </c>
      <c r="B2" s="1"/>
      <c r="C2" s="1"/>
      <c r="D2" s="1"/>
      <c r="E2" s="1"/>
    </row>
    <row r="3" spans="1:5" x14ac:dyDescent="0.35">
      <c r="A3" t="s">
        <v>75</v>
      </c>
    </row>
    <row r="4" spans="1:5" x14ac:dyDescent="0.35">
      <c r="A4" t="s">
        <v>0</v>
      </c>
    </row>
    <row r="5" spans="1:5" x14ac:dyDescent="0.35">
      <c r="A5" t="s">
        <v>1</v>
      </c>
    </row>
    <row r="6" spans="1:5" x14ac:dyDescent="0.35">
      <c r="A6" s="26" t="s">
        <v>136</v>
      </c>
    </row>
    <row r="7" spans="1:5" ht="43.5" customHeight="1" x14ac:dyDescent="0.35">
      <c r="A7" t="s">
        <v>2</v>
      </c>
      <c r="B7" t="s">
        <v>87</v>
      </c>
      <c r="C7" t="s">
        <v>88</v>
      </c>
      <c r="D7" t="s">
        <v>89</v>
      </c>
      <c r="E7" t="s">
        <v>90</v>
      </c>
    </row>
    <row r="8" spans="1:5" x14ac:dyDescent="0.35">
      <c r="A8" t="s">
        <v>14</v>
      </c>
      <c r="B8" s="31">
        <v>278430.42</v>
      </c>
      <c r="C8" s="31">
        <v>466375.27</v>
      </c>
      <c r="D8" s="31">
        <v>119729.62</v>
      </c>
      <c r="E8" s="31">
        <v>864535.30999999994</v>
      </c>
    </row>
    <row r="9" spans="1:5" x14ac:dyDescent="0.35">
      <c r="A9" t="s">
        <v>15</v>
      </c>
      <c r="B9" s="31">
        <v>0</v>
      </c>
      <c r="C9" s="31">
        <v>1794.3200000000002</v>
      </c>
      <c r="D9" s="31">
        <v>467.96</v>
      </c>
      <c r="E9" s="31">
        <v>2262.2800000000002</v>
      </c>
    </row>
    <row r="10" spans="1:5" x14ac:dyDescent="0.35">
      <c r="A10" t="s">
        <v>16</v>
      </c>
      <c r="B10" s="31">
        <v>0</v>
      </c>
      <c r="C10" s="31">
        <v>69427.08</v>
      </c>
      <c r="D10" s="31">
        <v>18851.620000000003</v>
      </c>
      <c r="E10" s="31">
        <v>88278.700000000012</v>
      </c>
    </row>
    <row r="11" spans="1:5" x14ac:dyDescent="0.35">
      <c r="A11" t="s">
        <v>17</v>
      </c>
      <c r="B11" s="31">
        <v>62591.330000000009</v>
      </c>
      <c r="C11" s="31">
        <v>63960.66</v>
      </c>
      <c r="D11" s="31">
        <v>15530.82</v>
      </c>
      <c r="E11" s="31">
        <v>142082.81000000003</v>
      </c>
    </row>
    <row r="12" spans="1:5" x14ac:dyDescent="0.35">
      <c r="A12" t="s">
        <v>18</v>
      </c>
      <c r="B12" s="31">
        <v>0</v>
      </c>
      <c r="C12" s="31">
        <v>0</v>
      </c>
      <c r="D12" s="31">
        <v>0</v>
      </c>
      <c r="E12" s="31">
        <v>0</v>
      </c>
    </row>
    <row r="13" spans="1:5" x14ac:dyDescent="0.35">
      <c r="A13" t="s">
        <v>19</v>
      </c>
      <c r="B13" s="31">
        <v>0</v>
      </c>
      <c r="C13" s="31">
        <v>82099.8</v>
      </c>
      <c r="D13" s="31">
        <v>21219.79</v>
      </c>
      <c r="E13" s="31">
        <v>103319.59</v>
      </c>
    </row>
    <row r="14" spans="1:5" x14ac:dyDescent="0.35">
      <c r="A14" t="s">
        <v>20</v>
      </c>
      <c r="B14" s="31">
        <v>0</v>
      </c>
      <c r="C14" s="31">
        <v>356597.55000000005</v>
      </c>
      <c r="D14" s="31">
        <v>84688.320000000007</v>
      </c>
      <c r="E14" s="31">
        <v>441285.87000000005</v>
      </c>
    </row>
    <row r="15" spans="1:5" x14ac:dyDescent="0.35">
      <c r="A15" t="s">
        <v>21</v>
      </c>
      <c r="B15" s="31">
        <v>0</v>
      </c>
      <c r="C15" s="31">
        <v>118442.43000000001</v>
      </c>
      <c r="D15" s="31">
        <v>31238.9</v>
      </c>
      <c r="E15" s="31">
        <v>149681.33000000002</v>
      </c>
    </row>
    <row r="16" spans="1:5" x14ac:dyDescent="0.35">
      <c r="A16" t="s">
        <v>22</v>
      </c>
      <c r="B16" s="31">
        <v>80103.86</v>
      </c>
      <c r="C16" s="31">
        <v>0</v>
      </c>
      <c r="D16" s="31">
        <v>0</v>
      </c>
      <c r="E16" s="31">
        <v>80103.86</v>
      </c>
    </row>
    <row r="17" spans="1:5" x14ac:dyDescent="0.35">
      <c r="A17" t="s">
        <v>23</v>
      </c>
      <c r="B17" s="31">
        <v>77507.77</v>
      </c>
      <c r="C17" s="31">
        <v>711240.04999999993</v>
      </c>
      <c r="D17" s="31">
        <v>180421.69</v>
      </c>
      <c r="E17" s="31">
        <v>969169.51</v>
      </c>
    </row>
    <row r="18" spans="1:5" x14ac:dyDescent="0.35">
      <c r="A18" t="s">
        <v>24</v>
      </c>
      <c r="B18" s="31">
        <v>0</v>
      </c>
      <c r="C18" s="31">
        <v>90849.72</v>
      </c>
      <c r="D18" s="31">
        <v>23885.61</v>
      </c>
      <c r="E18" s="31">
        <v>114735.33</v>
      </c>
    </row>
    <row r="19" spans="1:5" x14ac:dyDescent="0.35">
      <c r="A19" t="s">
        <v>25</v>
      </c>
      <c r="B19" s="31">
        <v>9588.36</v>
      </c>
      <c r="C19" s="31">
        <v>95459.26999999999</v>
      </c>
      <c r="D19" s="31">
        <v>24060.799999999999</v>
      </c>
      <c r="E19" s="31">
        <v>129108.43</v>
      </c>
    </row>
    <row r="20" spans="1:5" x14ac:dyDescent="0.35">
      <c r="A20" t="s">
        <v>26</v>
      </c>
      <c r="B20" s="31">
        <v>5964.0199999999995</v>
      </c>
      <c r="C20" s="31">
        <v>182608.09000000003</v>
      </c>
      <c r="D20" s="31">
        <v>45727.05</v>
      </c>
      <c r="E20" s="31">
        <v>234299.16000000003</v>
      </c>
    </row>
    <row r="21" spans="1:5" x14ac:dyDescent="0.35">
      <c r="A21" t="s">
        <v>27</v>
      </c>
      <c r="B21" s="31">
        <v>0</v>
      </c>
      <c r="C21" s="31">
        <v>20667.5</v>
      </c>
      <c r="D21" s="31">
        <v>5550.9</v>
      </c>
      <c r="E21" s="31">
        <v>26218.400000000001</v>
      </c>
    </row>
    <row r="22" spans="1:5" x14ac:dyDescent="0.35">
      <c r="A22" t="s">
        <v>28</v>
      </c>
      <c r="B22" s="31">
        <v>66713.58</v>
      </c>
      <c r="C22" s="31">
        <v>888930.57</v>
      </c>
      <c r="D22" s="31">
        <v>235906.51</v>
      </c>
      <c r="E22" s="31">
        <v>1191550.6599999999</v>
      </c>
    </row>
    <row r="23" spans="1:5" x14ac:dyDescent="0.35">
      <c r="A23" t="s">
        <v>29</v>
      </c>
      <c r="B23" s="31">
        <v>22722.17</v>
      </c>
      <c r="C23" s="31">
        <v>23542.959999999999</v>
      </c>
      <c r="D23" s="31">
        <v>5775.1</v>
      </c>
      <c r="E23" s="31">
        <v>52040.229999999996</v>
      </c>
    </row>
    <row r="24" spans="1:5" x14ac:dyDescent="0.35">
      <c r="A24" t="s">
        <v>30</v>
      </c>
      <c r="B24" s="31">
        <v>0</v>
      </c>
      <c r="C24" s="31">
        <v>58235.180000000008</v>
      </c>
      <c r="D24" s="31">
        <v>14922.86</v>
      </c>
      <c r="E24" s="31">
        <v>73158.040000000008</v>
      </c>
    </row>
    <row r="25" spans="1:5" x14ac:dyDescent="0.35">
      <c r="A25" t="s">
        <v>31</v>
      </c>
      <c r="B25" s="31">
        <v>0</v>
      </c>
      <c r="C25" s="31">
        <v>11654.16</v>
      </c>
      <c r="D25" s="31">
        <v>3009.43</v>
      </c>
      <c r="E25" s="31">
        <v>14663.59</v>
      </c>
    </row>
    <row r="26" spans="1:5" x14ac:dyDescent="0.35">
      <c r="A26" t="s">
        <v>32</v>
      </c>
      <c r="B26" s="31">
        <v>2830844.84</v>
      </c>
      <c r="C26" s="31">
        <v>6880652.4600000009</v>
      </c>
      <c r="D26" s="31">
        <v>1739160.5899999999</v>
      </c>
      <c r="E26" s="31">
        <v>11450657.890000001</v>
      </c>
    </row>
    <row r="27" spans="1:5" x14ac:dyDescent="0.35">
      <c r="A27" t="s">
        <v>33</v>
      </c>
      <c r="B27" s="31">
        <v>0</v>
      </c>
      <c r="C27" s="31">
        <v>160880.58000000002</v>
      </c>
      <c r="D27" s="31">
        <v>42069.55</v>
      </c>
      <c r="E27" s="31">
        <v>202950.13</v>
      </c>
    </row>
    <row r="28" spans="1:5" x14ac:dyDescent="0.35">
      <c r="A28" t="s">
        <v>34</v>
      </c>
      <c r="B28" s="31">
        <v>0</v>
      </c>
      <c r="C28" s="31">
        <v>153742.06</v>
      </c>
      <c r="D28" s="31">
        <v>39478.149999999994</v>
      </c>
      <c r="E28" s="31">
        <v>193220.21</v>
      </c>
    </row>
    <row r="29" spans="1:5" x14ac:dyDescent="0.35">
      <c r="A29" t="s">
        <v>35</v>
      </c>
      <c r="B29" s="31">
        <v>0</v>
      </c>
      <c r="C29" s="31">
        <v>0</v>
      </c>
      <c r="D29" s="31">
        <v>0</v>
      </c>
      <c r="E29" s="31">
        <v>0</v>
      </c>
    </row>
    <row r="30" spans="1:5" x14ac:dyDescent="0.35">
      <c r="A30" t="s">
        <v>36</v>
      </c>
      <c r="B30" s="31">
        <v>4276.1499999999996</v>
      </c>
      <c r="C30" s="31">
        <v>107838.78</v>
      </c>
      <c r="D30" s="31">
        <v>27564.68</v>
      </c>
      <c r="E30" s="31">
        <v>139679.60999999999</v>
      </c>
    </row>
    <row r="31" spans="1:5" x14ac:dyDescent="0.35">
      <c r="A31" t="s">
        <v>37</v>
      </c>
      <c r="B31" s="31">
        <v>0</v>
      </c>
      <c r="C31" s="31">
        <v>199627.27000000002</v>
      </c>
      <c r="D31" s="31">
        <v>48838.31</v>
      </c>
      <c r="E31" s="31">
        <v>248465.58000000002</v>
      </c>
    </row>
    <row r="32" spans="1:5" x14ac:dyDescent="0.35">
      <c r="A32" t="s">
        <v>38</v>
      </c>
      <c r="B32" s="31">
        <v>0</v>
      </c>
      <c r="C32" s="31">
        <v>15226.519999999999</v>
      </c>
      <c r="D32" s="31">
        <v>3772.07</v>
      </c>
      <c r="E32" s="31">
        <v>18998.59</v>
      </c>
    </row>
    <row r="33" spans="1:5" x14ac:dyDescent="0.35">
      <c r="A33" t="s">
        <v>39</v>
      </c>
      <c r="B33" s="31">
        <v>0</v>
      </c>
      <c r="C33" s="31">
        <v>0</v>
      </c>
      <c r="D33" s="31">
        <v>0</v>
      </c>
      <c r="E33" s="31">
        <v>0</v>
      </c>
    </row>
    <row r="34" spans="1:5" x14ac:dyDescent="0.35">
      <c r="A34" t="s">
        <v>40</v>
      </c>
      <c r="B34" s="31">
        <v>28250.54</v>
      </c>
      <c r="C34" s="31">
        <v>319377.27999999997</v>
      </c>
      <c r="D34" s="31">
        <v>78918.070000000007</v>
      </c>
      <c r="E34" s="31">
        <v>426545.88999999996</v>
      </c>
    </row>
    <row r="35" spans="1:5" x14ac:dyDescent="0.35">
      <c r="A35" t="s">
        <v>41</v>
      </c>
      <c r="B35" s="31">
        <v>0</v>
      </c>
      <c r="C35" s="31">
        <v>94947.959999999992</v>
      </c>
      <c r="D35" s="31">
        <v>24561.14</v>
      </c>
      <c r="E35" s="31">
        <v>119509.09999999999</v>
      </c>
    </row>
    <row r="36" spans="1:5" x14ac:dyDescent="0.35">
      <c r="A36" t="s">
        <v>42</v>
      </c>
      <c r="B36" s="31">
        <v>0</v>
      </c>
      <c r="C36" s="31">
        <v>23687.72</v>
      </c>
      <c r="D36" s="31">
        <v>5501.96</v>
      </c>
      <c r="E36" s="31">
        <v>29189.68</v>
      </c>
    </row>
    <row r="37" spans="1:5" x14ac:dyDescent="0.35">
      <c r="A37" t="s">
        <v>43</v>
      </c>
      <c r="B37" s="31">
        <v>381970.62</v>
      </c>
      <c r="C37" s="31">
        <v>965548.45000000007</v>
      </c>
      <c r="D37" s="31">
        <v>239780.45</v>
      </c>
      <c r="E37" s="31">
        <v>1587299.52</v>
      </c>
    </row>
    <row r="38" spans="1:5" x14ac:dyDescent="0.35">
      <c r="A38" t="s">
        <v>44</v>
      </c>
      <c r="B38" s="31">
        <v>23614.149999999998</v>
      </c>
      <c r="C38" s="31">
        <v>106745.89000000001</v>
      </c>
      <c r="D38" s="31">
        <v>28265.67</v>
      </c>
      <c r="E38" s="31">
        <v>158625.71000000002</v>
      </c>
    </row>
    <row r="39" spans="1:5" x14ac:dyDescent="0.35">
      <c r="A39" t="s">
        <v>45</v>
      </c>
      <c r="B39" s="31">
        <v>0</v>
      </c>
      <c r="C39" s="31">
        <v>26497.8</v>
      </c>
      <c r="D39" s="31">
        <v>6309.65</v>
      </c>
      <c r="E39" s="31">
        <v>32807.449999999997</v>
      </c>
    </row>
    <row r="40" spans="1:5" x14ac:dyDescent="0.35">
      <c r="A40" t="s">
        <v>46</v>
      </c>
      <c r="B40" s="31">
        <v>49860.81</v>
      </c>
      <c r="C40" s="31">
        <v>1474149.86</v>
      </c>
      <c r="D40" s="31">
        <v>367394.04</v>
      </c>
      <c r="E40" s="31">
        <v>1891404.7100000002</v>
      </c>
    </row>
    <row r="41" spans="1:5" x14ac:dyDescent="0.35">
      <c r="A41" t="s">
        <v>47</v>
      </c>
      <c r="B41" s="31">
        <v>554528.65</v>
      </c>
      <c r="C41" s="31">
        <v>485210.01</v>
      </c>
      <c r="D41" s="31">
        <v>120536.34</v>
      </c>
      <c r="E41" s="31">
        <v>1160275</v>
      </c>
    </row>
    <row r="42" spans="1:5" x14ac:dyDescent="0.35">
      <c r="A42" t="s">
        <v>48</v>
      </c>
      <c r="B42" s="31">
        <v>0</v>
      </c>
      <c r="C42" s="31">
        <v>84045.57</v>
      </c>
      <c r="D42" s="31">
        <v>20863.43</v>
      </c>
      <c r="E42" s="31">
        <v>104909</v>
      </c>
    </row>
    <row r="43" spans="1:5" x14ac:dyDescent="0.35">
      <c r="A43" t="s">
        <v>49</v>
      </c>
      <c r="B43" s="31">
        <v>263080.02999999997</v>
      </c>
      <c r="C43" s="31">
        <v>917241.36</v>
      </c>
      <c r="D43" s="31">
        <v>229273.83000000002</v>
      </c>
      <c r="E43" s="31">
        <v>1409595.22</v>
      </c>
    </row>
    <row r="44" spans="1:5" x14ac:dyDescent="0.35">
      <c r="A44" t="s">
        <v>50</v>
      </c>
      <c r="B44" s="31">
        <v>260748.35</v>
      </c>
      <c r="C44" s="31">
        <v>1224040.1600000001</v>
      </c>
      <c r="D44" s="31">
        <v>292984.16000000003</v>
      </c>
      <c r="E44" s="31">
        <v>1777772.6700000004</v>
      </c>
    </row>
    <row r="45" spans="1:5" x14ac:dyDescent="0.35">
      <c r="A45" t="s">
        <v>51</v>
      </c>
      <c r="B45" s="31">
        <v>239110.53999999998</v>
      </c>
      <c r="C45" s="31">
        <v>377429.18</v>
      </c>
      <c r="D45" s="31">
        <v>94906.209999999992</v>
      </c>
      <c r="E45" s="31">
        <v>711445.92999999993</v>
      </c>
    </row>
    <row r="46" spans="1:5" x14ac:dyDescent="0.35">
      <c r="A46" t="s">
        <v>52</v>
      </c>
      <c r="B46" s="31">
        <v>0</v>
      </c>
      <c r="C46" s="31">
        <v>617127.55000000005</v>
      </c>
      <c r="D46" s="31">
        <v>159487.84000000003</v>
      </c>
      <c r="E46" s="31">
        <v>776615.39000000013</v>
      </c>
    </row>
    <row r="47" spans="1:5" x14ac:dyDescent="0.35">
      <c r="A47" t="s">
        <v>53</v>
      </c>
      <c r="B47" s="31">
        <v>0</v>
      </c>
      <c r="C47" s="31">
        <v>257425.25</v>
      </c>
      <c r="D47" s="31">
        <v>69008.67</v>
      </c>
      <c r="E47" s="31">
        <v>326433.91999999998</v>
      </c>
    </row>
    <row r="48" spans="1:5" x14ac:dyDescent="0.35">
      <c r="A48" t="s">
        <v>54</v>
      </c>
      <c r="B48" s="31">
        <v>23392.1</v>
      </c>
      <c r="C48" s="31">
        <v>117156.62000000001</v>
      </c>
      <c r="D48" s="31">
        <v>29497.23</v>
      </c>
      <c r="E48" s="31">
        <v>170045.95</v>
      </c>
    </row>
    <row r="49" spans="1:5" x14ac:dyDescent="0.35">
      <c r="A49" t="s">
        <v>55</v>
      </c>
      <c r="B49" s="31">
        <v>71935.59</v>
      </c>
      <c r="C49" s="31">
        <v>236749.65</v>
      </c>
      <c r="D49" s="31">
        <v>58982.710000000006</v>
      </c>
      <c r="E49" s="31">
        <v>367667.95</v>
      </c>
    </row>
    <row r="50" spans="1:5" x14ac:dyDescent="0.35">
      <c r="A50" t="s">
        <v>56</v>
      </c>
      <c r="B50" s="31">
        <v>123620.12000000001</v>
      </c>
      <c r="C50" s="31">
        <v>680887.23</v>
      </c>
      <c r="D50" s="31">
        <v>168001.16</v>
      </c>
      <c r="E50" s="31">
        <v>972508.51</v>
      </c>
    </row>
    <row r="51" spans="1:5" x14ac:dyDescent="0.35">
      <c r="A51" t="s">
        <v>57</v>
      </c>
      <c r="B51" s="31">
        <v>15841.44</v>
      </c>
      <c r="C51" s="31">
        <v>101885.75</v>
      </c>
      <c r="D51" s="31">
        <v>27042.87</v>
      </c>
      <c r="E51" s="31">
        <v>144770.06</v>
      </c>
    </row>
    <row r="52" spans="1:5" x14ac:dyDescent="0.35">
      <c r="A52" t="s">
        <v>58</v>
      </c>
      <c r="B52" s="31">
        <v>3278.35</v>
      </c>
      <c r="C52" s="31">
        <v>96289.25</v>
      </c>
      <c r="D52" s="31">
        <v>23500.84</v>
      </c>
      <c r="E52" s="31">
        <v>123068.44</v>
      </c>
    </row>
    <row r="53" spans="1:5" x14ac:dyDescent="0.35">
      <c r="A53" t="s">
        <v>59</v>
      </c>
      <c r="B53" s="31">
        <v>0</v>
      </c>
      <c r="C53" s="31">
        <v>0</v>
      </c>
      <c r="D53" s="31">
        <v>0</v>
      </c>
      <c r="E53" s="31">
        <v>0</v>
      </c>
    </row>
    <row r="54" spans="1:5" x14ac:dyDescent="0.35">
      <c r="A54" t="s">
        <v>60</v>
      </c>
      <c r="B54" s="31">
        <v>3349.13</v>
      </c>
      <c r="C54" s="31">
        <v>1606.4</v>
      </c>
      <c r="D54" s="31">
        <v>401.39</v>
      </c>
      <c r="E54" s="31">
        <v>5356.920000000001</v>
      </c>
    </row>
    <row r="55" spans="1:5" x14ac:dyDescent="0.35">
      <c r="A55" t="s">
        <v>61</v>
      </c>
      <c r="B55" s="31">
        <v>0</v>
      </c>
      <c r="C55" s="31">
        <v>126126.71</v>
      </c>
      <c r="D55" s="31">
        <v>31794.94</v>
      </c>
      <c r="E55" s="31">
        <v>157921.65</v>
      </c>
    </row>
    <row r="56" spans="1:5" x14ac:dyDescent="0.35">
      <c r="A56" t="s">
        <v>62</v>
      </c>
      <c r="B56" s="31">
        <v>96334.94</v>
      </c>
      <c r="C56" s="31">
        <v>189030.3</v>
      </c>
      <c r="D56" s="31">
        <v>49854.509999999995</v>
      </c>
      <c r="E56" s="31">
        <v>335219.75</v>
      </c>
    </row>
    <row r="57" spans="1:5" x14ac:dyDescent="0.35">
      <c r="A57" t="s">
        <v>63</v>
      </c>
      <c r="B57" s="31">
        <v>0</v>
      </c>
      <c r="C57" s="31">
        <v>181997.41</v>
      </c>
      <c r="D57" s="31">
        <v>45618.400000000001</v>
      </c>
      <c r="E57" s="31">
        <v>227615.81</v>
      </c>
    </row>
    <row r="58" spans="1:5" x14ac:dyDescent="0.35">
      <c r="A58" t="s">
        <v>64</v>
      </c>
      <c r="B58" s="31">
        <v>0</v>
      </c>
      <c r="C58" s="31">
        <v>61495.06</v>
      </c>
      <c r="D58" s="31">
        <v>15286.099999999999</v>
      </c>
      <c r="E58" s="31">
        <v>76781.16</v>
      </c>
    </row>
    <row r="59" spans="1:5" x14ac:dyDescent="0.35">
      <c r="A59" t="s">
        <v>65</v>
      </c>
      <c r="B59" s="31">
        <v>0</v>
      </c>
      <c r="C59" s="31">
        <v>97301.96</v>
      </c>
      <c r="D59" s="31">
        <v>24660</v>
      </c>
      <c r="E59" s="31">
        <v>121961.96</v>
      </c>
    </row>
    <row r="60" spans="1:5" x14ac:dyDescent="0.35">
      <c r="A60" t="s">
        <v>66</v>
      </c>
      <c r="B60" s="31">
        <v>0</v>
      </c>
      <c r="C60" s="31">
        <v>3766.3599999999997</v>
      </c>
      <c r="D60" s="31">
        <v>978.98</v>
      </c>
      <c r="E60" s="31">
        <v>4745.34</v>
      </c>
    </row>
    <row r="61" spans="1:5" x14ac:dyDescent="0.35">
      <c r="A61" t="s">
        <v>67</v>
      </c>
      <c r="B61" s="31">
        <v>9100.6200000000008</v>
      </c>
      <c r="C61" s="31">
        <v>244852.43</v>
      </c>
      <c r="D61" s="31">
        <v>62507.090000000004</v>
      </c>
      <c r="E61" s="31">
        <v>316460.14</v>
      </c>
    </row>
    <row r="62" spans="1:5" x14ac:dyDescent="0.35">
      <c r="A62" t="s">
        <v>68</v>
      </c>
      <c r="B62" s="31">
        <v>0</v>
      </c>
      <c r="C62" s="31">
        <v>1283.4000000000001</v>
      </c>
      <c r="D62" s="31">
        <v>325.99</v>
      </c>
      <c r="E62" s="31">
        <v>1609.39</v>
      </c>
    </row>
    <row r="63" spans="1:5" x14ac:dyDescent="0.35">
      <c r="A63" t="s">
        <v>69</v>
      </c>
      <c r="B63" s="31">
        <v>9688.77</v>
      </c>
      <c r="C63" s="31">
        <v>853321.03</v>
      </c>
      <c r="D63" s="31">
        <v>214647.59000000003</v>
      </c>
      <c r="E63" s="31">
        <v>1077657.3900000001</v>
      </c>
    </row>
    <row r="64" spans="1:5" x14ac:dyDescent="0.35">
      <c r="A64" t="s">
        <v>70</v>
      </c>
      <c r="B64" s="31">
        <v>0</v>
      </c>
      <c r="C64" s="31">
        <v>222220.77000000002</v>
      </c>
      <c r="D64" s="31">
        <v>54624.24</v>
      </c>
      <c r="E64" s="31">
        <v>276845.01</v>
      </c>
    </row>
    <row r="65" spans="1:5" x14ac:dyDescent="0.35">
      <c r="A65" t="s">
        <v>71</v>
      </c>
      <c r="B65" s="31">
        <v>0</v>
      </c>
      <c r="C65" s="31">
        <v>23646.579999999998</v>
      </c>
      <c r="D65" s="31">
        <v>6079.5599999999995</v>
      </c>
      <c r="E65" s="31">
        <v>29726.14</v>
      </c>
    </row>
    <row r="66" spans="1:5" x14ac:dyDescent="0.35">
      <c r="A66" s="35" t="s">
        <v>72</v>
      </c>
      <c r="B66" s="37">
        <v>5596447.25</v>
      </c>
      <c r="C66" s="37">
        <v>20972943.229999997</v>
      </c>
      <c r="D66" s="37">
        <v>5283465.3899999987</v>
      </c>
      <c r="E66" s="37">
        <v>31852855.869999997</v>
      </c>
    </row>
  </sheetData>
  <pageMargins left="0.7" right="0.7" top="0.75" bottom="0.75" header="0.3" footer="0.3"/>
  <pageSetup fitToHeight="0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M66"/>
  <sheetViews>
    <sheetView workbookViewId="0"/>
  </sheetViews>
  <sheetFormatPr defaultRowHeight="15.5" x14ac:dyDescent="0.35"/>
  <cols>
    <col min="1" max="1" width="15.765625" customWidth="1"/>
    <col min="2" max="2" width="18.07421875" bestFit="1" customWidth="1"/>
    <col min="3" max="3" width="14.3046875" customWidth="1"/>
    <col min="4" max="4" width="14.84375" customWidth="1"/>
    <col min="5" max="5" width="14.4609375" customWidth="1"/>
    <col min="6" max="7" width="16" customWidth="1"/>
    <col min="8" max="9" width="16.3046875" bestFit="1" customWidth="1"/>
    <col min="10" max="10" width="15.3046875" bestFit="1" customWidth="1"/>
    <col min="11" max="11" width="14.69140625" customWidth="1"/>
    <col min="12" max="12" width="14.765625" customWidth="1"/>
    <col min="13" max="13" width="16.84375" customWidth="1"/>
  </cols>
  <sheetData>
    <row r="1" spans="1:13" ht="20" x14ac:dyDescent="0.4">
      <c r="A1" s="28" t="s">
        <v>135</v>
      </c>
    </row>
    <row r="2" spans="1:13" x14ac:dyDescent="0.35">
      <c r="A2" s="27" t="s">
        <v>153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35">
      <c r="A3" t="s">
        <v>75</v>
      </c>
    </row>
    <row r="4" spans="1:13" x14ac:dyDescent="0.35">
      <c r="A4" t="s">
        <v>0</v>
      </c>
    </row>
    <row r="5" spans="1:13" x14ac:dyDescent="0.35">
      <c r="A5" t="s">
        <v>1</v>
      </c>
    </row>
    <row r="6" spans="1:13" x14ac:dyDescent="0.35">
      <c r="A6" s="26" t="s">
        <v>136</v>
      </c>
    </row>
    <row r="7" spans="1:13" s="5" customFormat="1" ht="46.5" x14ac:dyDescent="0.35">
      <c r="A7" s="5" t="s">
        <v>2</v>
      </c>
      <c r="B7" s="5" t="s">
        <v>76</v>
      </c>
      <c r="C7" s="5" t="s">
        <v>77</v>
      </c>
      <c r="D7" s="5" t="s">
        <v>78</v>
      </c>
      <c r="E7" s="5" t="s">
        <v>79</v>
      </c>
      <c r="F7" s="5" t="s">
        <v>80</v>
      </c>
      <c r="G7" s="5" t="s">
        <v>81</v>
      </c>
      <c r="H7" s="5" t="s">
        <v>82</v>
      </c>
      <c r="I7" s="5" t="s">
        <v>83</v>
      </c>
      <c r="J7" s="5" t="s">
        <v>84</v>
      </c>
      <c r="K7" s="5" t="s">
        <v>85</v>
      </c>
      <c r="L7" s="5" t="s">
        <v>86</v>
      </c>
      <c r="M7" s="5" t="s">
        <v>90</v>
      </c>
    </row>
    <row r="8" spans="1:13" x14ac:dyDescent="0.35">
      <c r="A8" t="s">
        <v>14</v>
      </c>
      <c r="B8" s="31">
        <v>0</v>
      </c>
      <c r="C8" s="31">
        <v>457252.29</v>
      </c>
      <c r="D8" s="31">
        <v>0</v>
      </c>
      <c r="E8" s="31">
        <v>112322.88</v>
      </c>
      <c r="F8" s="31">
        <v>552430.13</v>
      </c>
      <c r="G8" s="31">
        <v>1299351.8600000001</v>
      </c>
      <c r="H8" s="31">
        <v>0</v>
      </c>
      <c r="I8" s="31">
        <v>0</v>
      </c>
      <c r="J8" s="31">
        <v>198505.96</v>
      </c>
      <c r="K8" s="31">
        <v>287306.63</v>
      </c>
      <c r="L8" s="31">
        <v>0</v>
      </c>
      <c r="M8" s="32">
        <f>SUM(Table9[[#This Row],[SFSP Breakfast Federal Reimbursement]:[SSO Supper State Reimbursement]])</f>
        <v>2907169.75</v>
      </c>
    </row>
    <row r="9" spans="1:13" x14ac:dyDescent="0.35">
      <c r="A9" t="s">
        <v>15</v>
      </c>
      <c r="B9" s="31">
        <v>0</v>
      </c>
      <c r="C9" s="31">
        <v>0</v>
      </c>
      <c r="D9" s="31">
        <v>0</v>
      </c>
      <c r="E9" s="31">
        <v>0</v>
      </c>
      <c r="F9" s="31">
        <v>1635.58</v>
      </c>
      <c r="G9" s="31">
        <v>3137.09</v>
      </c>
      <c r="H9" s="31">
        <v>0</v>
      </c>
      <c r="I9" s="31">
        <v>0</v>
      </c>
      <c r="J9" s="31">
        <v>573.09</v>
      </c>
      <c r="K9" s="31">
        <v>690.77</v>
      </c>
      <c r="L9" s="31">
        <v>0</v>
      </c>
      <c r="M9" s="32">
        <f>SUM(Table9[[#This Row],[SFSP Breakfast Federal Reimbursement]:[SSO Supper State Reimbursement]])</f>
        <v>6036.5300000000007</v>
      </c>
    </row>
    <row r="10" spans="1:13" x14ac:dyDescent="0.35">
      <c r="A10" t="s">
        <v>16</v>
      </c>
      <c r="B10" s="31">
        <v>0</v>
      </c>
      <c r="C10" s="31">
        <v>0</v>
      </c>
      <c r="D10" s="31">
        <v>0</v>
      </c>
      <c r="E10" s="31">
        <v>0</v>
      </c>
      <c r="F10" s="31">
        <v>113758.54</v>
      </c>
      <c r="G10" s="31">
        <v>186449.8</v>
      </c>
      <c r="H10" s="31">
        <v>0</v>
      </c>
      <c r="I10" s="31">
        <v>0</v>
      </c>
      <c r="J10" s="31">
        <v>41442.82</v>
      </c>
      <c r="K10" s="31">
        <v>41292.06</v>
      </c>
      <c r="L10" s="31">
        <v>0</v>
      </c>
      <c r="M10" s="32">
        <f>SUM(Table9[[#This Row],[SFSP Breakfast Federal Reimbursement]:[SSO Supper State Reimbursement]])</f>
        <v>382943.22</v>
      </c>
    </row>
    <row r="11" spans="1:13" x14ac:dyDescent="0.35">
      <c r="A11" t="s">
        <v>17</v>
      </c>
      <c r="B11" s="31">
        <v>25098.36</v>
      </c>
      <c r="C11" s="31">
        <v>68169.7</v>
      </c>
      <c r="D11" s="31">
        <v>17552.5</v>
      </c>
      <c r="E11" s="31">
        <v>2067.41</v>
      </c>
      <c r="F11" s="31">
        <v>33048.559999999998</v>
      </c>
      <c r="G11" s="31">
        <v>164477.60999999999</v>
      </c>
      <c r="H11" s="31">
        <v>0</v>
      </c>
      <c r="I11" s="31">
        <v>0</v>
      </c>
      <c r="J11" s="31">
        <v>12089.21</v>
      </c>
      <c r="K11" s="31">
        <v>36256.879999999997</v>
      </c>
      <c r="L11" s="31">
        <v>0</v>
      </c>
      <c r="M11" s="32">
        <f>SUM(Table9[[#This Row],[SFSP Breakfast Federal Reimbursement]:[SSO Supper State Reimbursement]])</f>
        <v>358760.23000000004</v>
      </c>
    </row>
    <row r="12" spans="1:13" x14ac:dyDescent="0.35">
      <c r="A12" t="s">
        <v>18</v>
      </c>
      <c r="B12" s="31">
        <v>0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2">
        <f>SUM(Table9[[#This Row],[SFSP Breakfast Federal Reimbursement]:[SSO Supper State Reimbursement]])</f>
        <v>0</v>
      </c>
    </row>
    <row r="13" spans="1:13" x14ac:dyDescent="0.35">
      <c r="A13" t="s">
        <v>19</v>
      </c>
      <c r="B13" s="31">
        <v>0</v>
      </c>
      <c r="C13" s="31">
        <v>0</v>
      </c>
      <c r="D13" s="31">
        <v>0</v>
      </c>
      <c r="E13" s="31">
        <v>0</v>
      </c>
      <c r="F13" s="31">
        <v>66946.289999999994</v>
      </c>
      <c r="G13" s="31">
        <v>141004.41</v>
      </c>
      <c r="H13" s="31">
        <v>0</v>
      </c>
      <c r="I13" s="31">
        <v>0</v>
      </c>
      <c r="J13" s="31">
        <v>23477.82</v>
      </c>
      <c r="K13" s="31">
        <v>31011.360000000001</v>
      </c>
      <c r="L13" s="31">
        <v>0</v>
      </c>
      <c r="M13" s="32">
        <f>SUM(Table9[[#This Row],[SFSP Breakfast Federal Reimbursement]:[SSO Supper State Reimbursement]])</f>
        <v>262439.88</v>
      </c>
    </row>
    <row r="14" spans="1:13" x14ac:dyDescent="0.35">
      <c r="A14" t="s">
        <v>20</v>
      </c>
      <c r="B14" s="31">
        <v>0</v>
      </c>
      <c r="C14" s="31">
        <v>0</v>
      </c>
      <c r="D14" s="31">
        <v>0</v>
      </c>
      <c r="E14" s="31">
        <v>0</v>
      </c>
      <c r="F14" s="31">
        <v>263550.53999999998</v>
      </c>
      <c r="G14" s="31">
        <v>941579.82</v>
      </c>
      <c r="H14" s="31">
        <v>0</v>
      </c>
      <c r="I14" s="31">
        <v>25309.64</v>
      </c>
      <c r="J14" s="31">
        <v>95620.11</v>
      </c>
      <c r="K14" s="31">
        <v>207603.34</v>
      </c>
      <c r="L14" s="31">
        <v>0</v>
      </c>
      <c r="M14" s="32">
        <f>SUM(Table9[[#This Row],[SFSP Breakfast Federal Reimbursement]:[SSO Supper State Reimbursement]])</f>
        <v>1533663.45</v>
      </c>
    </row>
    <row r="15" spans="1:13" x14ac:dyDescent="0.35">
      <c r="A15" t="s">
        <v>21</v>
      </c>
      <c r="B15" s="31">
        <v>0</v>
      </c>
      <c r="C15" s="31">
        <v>0</v>
      </c>
      <c r="D15" s="31">
        <v>0</v>
      </c>
      <c r="E15" s="31">
        <v>0</v>
      </c>
      <c r="F15" s="31">
        <v>133846.95000000001</v>
      </c>
      <c r="G15" s="31">
        <v>233239.11</v>
      </c>
      <c r="H15" s="31">
        <v>0</v>
      </c>
      <c r="I15" s="31">
        <v>0</v>
      </c>
      <c r="J15" s="31">
        <v>47199.06</v>
      </c>
      <c r="K15" s="31">
        <v>51245.55</v>
      </c>
      <c r="L15" s="31">
        <v>0</v>
      </c>
      <c r="M15" s="32">
        <f>SUM(Table9[[#This Row],[SFSP Breakfast Federal Reimbursement]:[SSO Supper State Reimbursement]])</f>
        <v>465530.67</v>
      </c>
    </row>
    <row r="16" spans="1:13" x14ac:dyDescent="0.35">
      <c r="A16" t="s">
        <v>22</v>
      </c>
      <c r="B16" s="31">
        <v>45576.6</v>
      </c>
      <c r="C16" s="31">
        <v>123400.73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2">
        <f>SUM(Table9[[#This Row],[SFSP Breakfast Federal Reimbursement]:[SSO Supper State Reimbursement]])</f>
        <v>168977.33</v>
      </c>
    </row>
    <row r="17" spans="1:13" x14ac:dyDescent="0.35">
      <c r="A17" t="s">
        <v>23</v>
      </c>
      <c r="B17" s="31">
        <v>16178.68</v>
      </c>
      <c r="C17" s="31">
        <v>61745.38</v>
      </c>
      <c r="D17" s="31">
        <v>79024.86</v>
      </c>
      <c r="E17" s="31">
        <v>6071.27</v>
      </c>
      <c r="F17" s="31">
        <v>820170.5</v>
      </c>
      <c r="G17" s="31">
        <v>2259915.42</v>
      </c>
      <c r="H17" s="31">
        <v>0</v>
      </c>
      <c r="I17" s="31">
        <v>2504.6999999999998</v>
      </c>
      <c r="J17" s="31">
        <v>289579.14</v>
      </c>
      <c r="K17" s="31">
        <v>499628.58</v>
      </c>
      <c r="L17" s="31">
        <v>0</v>
      </c>
      <c r="M17" s="32">
        <f>SUM(Table9[[#This Row],[SFSP Breakfast Federal Reimbursement]:[SSO Supper State Reimbursement]])</f>
        <v>4034818.5300000003</v>
      </c>
    </row>
    <row r="18" spans="1:13" x14ac:dyDescent="0.35">
      <c r="A18" t="s">
        <v>24</v>
      </c>
      <c r="B18" s="31">
        <v>0</v>
      </c>
      <c r="C18" s="31">
        <v>0</v>
      </c>
      <c r="D18" s="31">
        <v>0</v>
      </c>
      <c r="E18" s="31">
        <v>0</v>
      </c>
      <c r="F18" s="31">
        <v>64499.8</v>
      </c>
      <c r="G18" s="31">
        <v>117086.26</v>
      </c>
      <c r="H18" s="31">
        <v>0</v>
      </c>
      <c r="I18" s="31">
        <v>0</v>
      </c>
      <c r="J18" s="31">
        <v>22534.61</v>
      </c>
      <c r="K18" s="31">
        <v>25649.37</v>
      </c>
      <c r="L18" s="31">
        <v>0</v>
      </c>
      <c r="M18" s="32">
        <f>SUM(Table9[[#This Row],[SFSP Breakfast Federal Reimbursement]:[SSO Supper State Reimbursement]])</f>
        <v>229770.03999999998</v>
      </c>
    </row>
    <row r="19" spans="1:13" x14ac:dyDescent="0.35">
      <c r="A19" t="s">
        <v>25</v>
      </c>
      <c r="B19" s="31">
        <v>1211.8499999999999</v>
      </c>
      <c r="C19" s="31">
        <v>7500.8</v>
      </c>
      <c r="D19" s="31">
        <v>3205.69</v>
      </c>
      <c r="E19" s="31">
        <v>51.87</v>
      </c>
      <c r="F19" s="31">
        <v>68166.179999999993</v>
      </c>
      <c r="G19" s="31">
        <v>180205.24</v>
      </c>
      <c r="H19" s="31">
        <v>0</v>
      </c>
      <c r="I19" s="31">
        <v>0</v>
      </c>
      <c r="J19" s="31">
        <v>24649.87</v>
      </c>
      <c r="K19" s="31">
        <v>39580.86</v>
      </c>
      <c r="L19" s="31">
        <v>0</v>
      </c>
      <c r="M19" s="32">
        <f>SUM(Table9[[#This Row],[SFSP Breakfast Federal Reimbursement]:[SSO Supper State Reimbursement]])</f>
        <v>324572.36</v>
      </c>
    </row>
    <row r="20" spans="1:13" x14ac:dyDescent="0.35">
      <c r="A20" t="s">
        <v>26</v>
      </c>
      <c r="B20" s="31">
        <v>0</v>
      </c>
      <c r="C20" s="31">
        <v>9121.8799999999992</v>
      </c>
      <c r="D20" s="31">
        <v>599.44000000000005</v>
      </c>
      <c r="E20" s="31">
        <v>1955.01</v>
      </c>
      <c r="F20" s="31">
        <v>160733.23000000001</v>
      </c>
      <c r="G20" s="31">
        <v>372733.14</v>
      </c>
      <c r="H20" s="31">
        <v>0</v>
      </c>
      <c r="I20" s="31">
        <v>6895.87</v>
      </c>
      <c r="J20" s="31">
        <v>57308.28</v>
      </c>
      <c r="K20" s="31">
        <v>81988.06</v>
      </c>
      <c r="L20" s="31">
        <v>0</v>
      </c>
      <c r="M20" s="32">
        <f>SUM(Table9[[#This Row],[SFSP Breakfast Federal Reimbursement]:[SSO Supper State Reimbursement]])</f>
        <v>691334.90999999992</v>
      </c>
    </row>
    <row r="21" spans="1:13" x14ac:dyDescent="0.35">
      <c r="A21" t="s">
        <v>27</v>
      </c>
      <c r="B21" s="31">
        <v>0</v>
      </c>
      <c r="C21" s="31">
        <v>0</v>
      </c>
      <c r="D21" s="31">
        <v>0</v>
      </c>
      <c r="E21" s="31">
        <v>0</v>
      </c>
      <c r="F21" s="31">
        <v>11552.4</v>
      </c>
      <c r="G21" s="31">
        <v>26923.24</v>
      </c>
      <c r="H21" s="31">
        <v>0</v>
      </c>
      <c r="I21" s="31">
        <v>0</v>
      </c>
      <c r="J21" s="31">
        <v>4581.29</v>
      </c>
      <c r="K21" s="31">
        <v>5876.75</v>
      </c>
      <c r="L21" s="31">
        <v>0</v>
      </c>
      <c r="M21" s="32">
        <f>SUM(Table9[[#This Row],[SFSP Breakfast Federal Reimbursement]:[SSO Supper State Reimbursement]])</f>
        <v>48933.68</v>
      </c>
    </row>
    <row r="22" spans="1:13" x14ac:dyDescent="0.35">
      <c r="A22" t="s">
        <v>28</v>
      </c>
      <c r="B22" s="31">
        <v>44019.37</v>
      </c>
      <c r="C22" s="31">
        <v>101800.13</v>
      </c>
      <c r="D22" s="31">
        <v>2726.14</v>
      </c>
      <c r="E22" s="31">
        <v>2182.25</v>
      </c>
      <c r="F22" s="31">
        <v>1201635.1499999999</v>
      </c>
      <c r="G22" s="31">
        <v>1894146</v>
      </c>
      <c r="H22" s="31">
        <v>0</v>
      </c>
      <c r="I22" s="31">
        <v>2174.88</v>
      </c>
      <c r="J22" s="31">
        <v>430393.37</v>
      </c>
      <c r="K22" s="31">
        <v>417997.74</v>
      </c>
      <c r="L22" s="31">
        <v>0</v>
      </c>
      <c r="M22" s="32">
        <f>SUM(Table9[[#This Row],[SFSP Breakfast Federal Reimbursement]:[SSO Supper State Reimbursement]])</f>
        <v>4097075.0300000003</v>
      </c>
    </row>
    <row r="23" spans="1:13" x14ac:dyDescent="0.35">
      <c r="A23" t="s">
        <v>29</v>
      </c>
      <c r="B23" s="31">
        <v>9118.2000000000007</v>
      </c>
      <c r="C23" s="31">
        <v>34683.93</v>
      </c>
      <c r="D23" s="31">
        <v>3385.8</v>
      </c>
      <c r="E23" s="31">
        <v>0</v>
      </c>
      <c r="F23" s="31">
        <v>34948.800000000003</v>
      </c>
      <c r="G23" s="31">
        <v>100066.59</v>
      </c>
      <c r="H23" s="31">
        <v>0</v>
      </c>
      <c r="I23" s="31">
        <v>0</v>
      </c>
      <c r="J23" s="31">
        <v>12345.2</v>
      </c>
      <c r="K23" s="31">
        <v>22159.48</v>
      </c>
      <c r="L23" s="31">
        <v>0</v>
      </c>
      <c r="M23" s="32">
        <f>SUM(Table9[[#This Row],[SFSP Breakfast Federal Reimbursement]:[SSO Supper State Reimbursement]])</f>
        <v>216708.00000000003</v>
      </c>
    </row>
    <row r="24" spans="1:13" x14ac:dyDescent="0.35">
      <c r="A24" t="s">
        <v>30</v>
      </c>
      <c r="B24" s="31">
        <v>0</v>
      </c>
      <c r="C24" s="31">
        <v>0</v>
      </c>
      <c r="D24" s="31">
        <v>0</v>
      </c>
      <c r="E24" s="31">
        <v>0</v>
      </c>
      <c r="F24" s="31">
        <v>41817.360000000001</v>
      </c>
      <c r="G24" s="31">
        <v>99099.02</v>
      </c>
      <c r="H24" s="31">
        <v>0</v>
      </c>
      <c r="I24" s="31">
        <v>0</v>
      </c>
      <c r="J24" s="31">
        <v>14645.76</v>
      </c>
      <c r="K24" s="31">
        <v>21786.07</v>
      </c>
      <c r="L24" s="31">
        <v>0</v>
      </c>
      <c r="M24" s="32">
        <f>SUM(Table9[[#This Row],[SFSP Breakfast Federal Reimbursement]:[SSO Supper State Reimbursement]])</f>
        <v>177348.21000000002</v>
      </c>
    </row>
    <row r="25" spans="1:13" x14ac:dyDescent="0.35">
      <c r="A25" t="s">
        <v>31</v>
      </c>
      <c r="B25" s="31">
        <v>0</v>
      </c>
      <c r="C25" s="31">
        <v>0</v>
      </c>
      <c r="D25" s="31">
        <v>0</v>
      </c>
      <c r="E25" s="31">
        <v>0</v>
      </c>
      <c r="F25" s="31">
        <v>11251.85</v>
      </c>
      <c r="G25" s="31">
        <v>23342.65</v>
      </c>
      <c r="H25" s="31">
        <v>0</v>
      </c>
      <c r="I25" s="31">
        <v>0</v>
      </c>
      <c r="J25" s="31">
        <v>3953.36</v>
      </c>
      <c r="K25" s="31">
        <v>5142.72</v>
      </c>
      <c r="L25" s="31">
        <v>0</v>
      </c>
      <c r="M25" s="32">
        <f>SUM(Table9[[#This Row],[SFSP Breakfast Federal Reimbursement]:[SSO Supper State Reimbursement]])</f>
        <v>43690.58</v>
      </c>
    </row>
    <row r="26" spans="1:13" x14ac:dyDescent="0.35">
      <c r="A26" t="s">
        <v>32</v>
      </c>
      <c r="B26" s="31">
        <v>721163.81</v>
      </c>
      <c r="C26" s="31">
        <v>3587411.19</v>
      </c>
      <c r="D26" s="31">
        <v>279835.69</v>
      </c>
      <c r="E26" s="31">
        <v>286502.56</v>
      </c>
      <c r="F26" s="31">
        <v>5455083.1399999997</v>
      </c>
      <c r="G26" s="31">
        <v>13044475.51</v>
      </c>
      <c r="H26" s="31">
        <v>0</v>
      </c>
      <c r="I26" s="31">
        <v>22866.12</v>
      </c>
      <c r="J26" s="31">
        <v>1929883.32</v>
      </c>
      <c r="K26" s="31">
        <v>2869959.2</v>
      </c>
      <c r="L26" s="31">
        <v>0</v>
      </c>
      <c r="M26" s="32">
        <f>SUM(Table9[[#This Row],[SFSP Breakfast Federal Reimbursement]:[SSO Supper State Reimbursement]])</f>
        <v>28197180.539999999</v>
      </c>
    </row>
    <row r="27" spans="1:13" x14ac:dyDescent="0.35">
      <c r="A27" t="s">
        <v>33</v>
      </c>
      <c r="B27" s="31">
        <v>0</v>
      </c>
      <c r="C27" s="31">
        <v>0</v>
      </c>
      <c r="D27" s="31">
        <v>0</v>
      </c>
      <c r="E27" s="31">
        <v>0</v>
      </c>
      <c r="F27" s="31">
        <v>161022.21</v>
      </c>
      <c r="G27" s="31">
        <v>347966.98</v>
      </c>
      <c r="H27" s="31">
        <v>0</v>
      </c>
      <c r="I27" s="31">
        <v>0</v>
      </c>
      <c r="J27" s="31">
        <v>56637.31</v>
      </c>
      <c r="K27" s="31">
        <v>76721.259999999995</v>
      </c>
      <c r="L27" s="31">
        <v>0</v>
      </c>
      <c r="M27" s="32">
        <f>SUM(Table9[[#This Row],[SFSP Breakfast Federal Reimbursement]:[SSO Supper State Reimbursement]])</f>
        <v>642347.76</v>
      </c>
    </row>
    <row r="28" spans="1:13" x14ac:dyDescent="0.35">
      <c r="A28" t="s">
        <v>34</v>
      </c>
      <c r="B28" s="31">
        <v>0</v>
      </c>
      <c r="C28" s="31">
        <v>0</v>
      </c>
      <c r="D28" s="31">
        <v>0</v>
      </c>
      <c r="E28" s="31">
        <v>0</v>
      </c>
      <c r="F28" s="31">
        <v>119890.06</v>
      </c>
      <c r="G28" s="31">
        <v>271614.25</v>
      </c>
      <c r="H28" s="31">
        <v>0</v>
      </c>
      <c r="I28" s="31">
        <v>0</v>
      </c>
      <c r="J28" s="31">
        <v>42406.47</v>
      </c>
      <c r="K28" s="31">
        <v>59740.54</v>
      </c>
      <c r="L28" s="31">
        <v>0</v>
      </c>
      <c r="M28" s="32">
        <f>SUM(Table9[[#This Row],[SFSP Breakfast Federal Reimbursement]:[SSO Supper State Reimbursement]])</f>
        <v>493651.32</v>
      </c>
    </row>
    <row r="29" spans="1:13" x14ac:dyDescent="0.35">
      <c r="A29" t="s">
        <v>35</v>
      </c>
      <c r="B29" s="31">
        <v>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2">
        <f>SUM(Table9[[#This Row],[SFSP Breakfast Federal Reimbursement]:[SSO Supper State Reimbursement]])</f>
        <v>0</v>
      </c>
    </row>
    <row r="30" spans="1:13" x14ac:dyDescent="0.35">
      <c r="A30" t="s">
        <v>36</v>
      </c>
      <c r="B30" s="31">
        <v>1997.91</v>
      </c>
      <c r="C30" s="31">
        <v>6447.86</v>
      </c>
      <c r="D30" s="31">
        <v>0</v>
      </c>
      <c r="E30" s="31">
        <v>0</v>
      </c>
      <c r="F30" s="31">
        <v>115260.82</v>
      </c>
      <c r="G30" s="31">
        <v>269568.76</v>
      </c>
      <c r="H30" s="31">
        <v>0</v>
      </c>
      <c r="I30" s="31">
        <v>0</v>
      </c>
      <c r="J30" s="31">
        <v>40578.870000000003</v>
      </c>
      <c r="K30" s="31">
        <v>59435.42</v>
      </c>
      <c r="L30" s="31">
        <v>0</v>
      </c>
      <c r="M30" s="32">
        <f>SUM(Table9[[#This Row],[SFSP Breakfast Federal Reimbursement]:[SSO Supper State Reimbursement]])</f>
        <v>493289.64</v>
      </c>
    </row>
    <row r="31" spans="1:13" x14ac:dyDescent="0.35">
      <c r="A31" t="s">
        <v>37</v>
      </c>
      <c r="B31" s="31">
        <v>0</v>
      </c>
      <c r="C31" s="31">
        <v>0</v>
      </c>
      <c r="D31" s="31">
        <v>0</v>
      </c>
      <c r="E31" s="31">
        <v>0</v>
      </c>
      <c r="F31" s="31">
        <v>155723.5</v>
      </c>
      <c r="G31" s="31">
        <v>528146.73</v>
      </c>
      <c r="H31" s="31">
        <v>0</v>
      </c>
      <c r="I31" s="31">
        <v>0</v>
      </c>
      <c r="J31" s="31">
        <v>55350.99</v>
      </c>
      <c r="K31" s="31">
        <v>116455.79</v>
      </c>
      <c r="L31" s="31">
        <v>0</v>
      </c>
      <c r="M31" s="32">
        <f>SUM(Table9[[#This Row],[SFSP Breakfast Federal Reimbursement]:[SSO Supper State Reimbursement]])</f>
        <v>855677.01</v>
      </c>
    </row>
    <row r="32" spans="1:13" x14ac:dyDescent="0.35">
      <c r="A32" t="s">
        <v>38</v>
      </c>
      <c r="B32" s="31">
        <v>0</v>
      </c>
      <c r="C32" s="31">
        <v>0</v>
      </c>
      <c r="D32" s="31">
        <v>0</v>
      </c>
      <c r="E32" s="31">
        <v>0</v>
      </c>
      <c r="F32" s="31">
        <v>11297.62</v>
      </c>
      <c r="G32" s="31">
        <v>30835.25</v>
      </c>
      <c r="H32" s="31">
        <v>0</v>
      </c>
      <c r="I32" s="31">
        <v>0</v>
      </c>
      <c r="J32" s="31">
        <v>3969.05</v>
      </c>
      <c r="K32" s="31">
        <v>6782.99</v>
      </c>
      <c r="L32" s="31">
        <v>0</v>
      </c>
      <c r="M32" s="32">
        <f>SUM(Table9[[#This Row],[SFSP Breakfast Federal Reimbursement]:[SSO Supper State Reimbursement]])</f>
        <v>52884.91</v>
      </c>
    </row>
    <row r="33" spans="1:13" x14ac:dyDescent="0.35">
      <c r="A33" t="s">
        <v>39</v>
      </c>
      <c r="B33" s="31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2">
        <f>SUM(Table9[[#This Row],[SFSP Breakfast Federal Reimbursement]:[SSO Supper State Reimbursement]])</f>
        <v>0</v>
      </c>
    </row>
    <row r="34" spans="1:13" x14ac:dyDescent="0.35">
      <c r="A34" t="s">
        <v>40</v>
      </c>
      <c r="B34" s="31">
        <v>8030.93</v>
      </c>
      <c r="C34" s="31">
        <v>39660.11</v>
      </c>
      <c r="D34" s="31">
        <v>2072.52</v>
      </c>
      <c r="E34" s="31">
        <v>0</v>
      </c>
      <c r="F34" s="31">
        <v>327272.84000000003</v>
      </c>
      <c r="G34" s="31">
        <v>854019.66</v>
      </c>
      <c r="H34" s="31">
        <v>0</v>
      </c>
      <c r="I34" s="31">
        <v>11285.16</v>
      </c>
      <c r="J34" s="31">
        <v>115780.67</v>
      </c>
      <c r="K34" s="31">
        <v>188507.87</v>
      </c>
      <c r="L34" s="31">
        <v>0</v>
      </c>
      <c r="M34" s="32">
        <f>SUM(Table9[[#This Row],[SFSP Breakfast Federal Reimbursement]:[SSO Supper State Reimbursement]])</f>
        <v>1546629.7599999998</v>
      </c>
    </row>
    <row r="35" spans="1:13" x14ac:dyDescent="0.35">
      <c r="A35" t="s">
        <v>41</v>
      </c>
      <c r="B35" s="31">
        <v>0</v>
      </c>
      <c r="C35" s="31">
        <v>0</v>
      </c>
      <c r="D35" s="31">
        <v>0</v>
      </c>
      <c r="E35" s="31">
        <v>0</v>
      </c>
      <c r="F35" s="31">
        <v>74800.47</v>
      </c>
      <c r="G35" s="31">
        <v>157326.63</v>
      </c>
      <c r="H35" s="31">
        <v>0</v>
      </c>
      <c r="I35" s="31">
        <v>0</v>
      </c>
      <c r="J35" s="31">
        <v>26948.49</v>
      </c>
      <c r="K35" s="31">
        <v>34655.74</v>
      </c>
      <c r="L35" s="31">
        <v>0</v>
      </c>
      <c r="M35" s="32">
        <f>SUM(Table9[[#This Row],[SFSP Breakfast Federal Reimbursement]:[SSO Supper State Reimbursement]])</f>
        <v>293731.33</v>
      </c>
    </row>
    <row r="36" spans="1:13" x14ac:dyDescent="0.35">
      <c r="A36" t="s">
        <v>42</v>
      </c>
      <c r="B36" s="31">
        <v>0</v>
      </c>
      <c r="C36" s="31">
        <v>0</v>
      </c>
      <c r="D36" s="31">
        <v>0</v>
      </c>
      <c r="E36" s="31">
        <v>0</v>
      </c>
      <c r="F36" s="31">
        <v>13212.41</v>
      </c>
      <c r="G36" s="31">
        <v>51400.14</v>
      </c>
      <c r="H36" s="31">
        <v>0</v>
      </c>
      <c r="I36" s="31">
        <v>1294.1400000000001</v>
      </c>
      <c r="J36" s="31">
        <v>4855.93</v>
      </c>
      <c r="K36" s="31">
        <v>11310.52</v>
      </c>
      <c r="L36" s="31">
        <v>0</v>
      </c>
      <c r="M36" s="32">
        <f>SUM(Table9[[#This Row],[SFSP Breakfast Federal Reimbursement]:[SSO Supper State Reimbursement]])</f>
        <v>82073.14</v>
      </c>
    </row>
    <row r="37" spans="1:13" x14ac:dyDescent="0.35">
      <c r="A37" t="s">
        <v>43</v>
      </c>
      <c r="B37" s="31">
        <v>212811</v>
      </c>
      <c r="C37" s="31">
        <v>626543.86</v>
      </c>
      <c r="D37" s="31">
        <v>66879.81</v>
      </c>
      <c r="E37" s="31">
        <v>50395.54</v>
      </c>
      <c r="F37" s="31">
        <v>878080.18</v>
      </c>
      <c r="G37" s="31">
        <v>2739831.43</v>
      </c>
      <c r="H37" s="31">
        <v>0</v>
      </c>
      <c r="I37" s="31">
        <v>1160.6400000000001</v>
      </c>
      <c r="J37" s="31">
        <v>310888.15999999997</v>
      </c>
      <c r="K37" s="31">
        <v>605146.34</v>
      </c>
      <c r="L37" s="31">
        <v>0</v>
      </c>
      <c r="M37" s="32">
        <f>SUM(Table9[[#This Row],[SFSP Breakfast Federal Reimbursement]:[SSO Supper State Reimbursement]])</f>
        <v>5491736.96</v>
      </c>
    </row>
    <row r="38" spans="1:13" x14ac:dyDescent="0.35">
      <c r="A38" t="s">
        <v>44</v>
      </c>
      <c r="B38" s="31">
        <v>9254.07</v>
      </c>
      <c r="C38" s="31">
        <v>27699.22</v>
      </c>
      <c r="D38" s="31">
        <v>0</v>
      </c>
      <c r="E38" s="31">
        <v>0</v>
      </c>
      <c r="F38" s="31">
        <v>80509.3</v>
      </c>
      <c r="G38" s="31">
        <v>186175.1</v>
      </c>
      <c r="H38" s="31">
        <v>0</v>
      </c>
      <c r="I38" s="31">
        <v>0</v>
      </c>
      <c r="J38" s="31">
        <v>30042.26</v>
      </c>
      <c r="K38" s="31">
        <v>40971.050000000003</v>
      </c>
      <c r="L38" s="31">
        <v>0</v>
      </c>
      <c r="M38" s="32">
        <f>SUM(Table9[[#This Row],[SFSP Breakfast Federal Reimbursement]:[SSO Supper State Reimbursement]])</f>
        <v>374651</v>
      </c>
    </row>
    <row r="39" spans="1:13" x14ac:dyDescent="0.35">
      <c r="A39" t="s">
        <v>45</v>
      </c>
      <c r="B39" s="31">
        <v>0</v>
      </c>
      <c r="C39" s="31">
        <v>0</v>
      </c>
      <c r="D39" s="31">
        <v>0</v>
      </c>
      <c r="E39" s="31">
        <v>0</v>
      </c>
      <c r="F39" s="31">
        <v>11128.43</v>
      </c>
      <c r="G39" s="31">
        <v>52605.88</v>
      </c>
      <c r="H39" s="31">
        <v>0</v>
      </c>
      <c r="I39" s="31">
        <v>0</v>
      </c>
      <c r="J39" s="31">
        <v>3894.79</v>
      </c>
      <c r="K39" s="31">
        <v>11532.9</v>
      </c>
      <c r="L39" s="31">
        <v>0</v>
      </c>
      <c r="M39" s="32">
        <f>SUM(Table9[[#This Row],[SFSP Breakfast Federal Reimbursement]:[SSO Supper State Reimbursement]])</f>
        <v>79161.999999999985</v>
      </c>
    </row>
    <row r="40" spans="1:13" x14ac:dyDescent="0.35">
      <c r="A40" t="s">
        <v>46</v>
      </c>
      <c r="B40" s="31">
        <v>68740.039999999994</v>
      </c>
      <c r="C40" s="31">
        <v>201429.95</v>
      </c>
      <c r="D40" s="31">
        <v>0</v>
      </c>
      <c r="E40" s="31">
        <v>0</v>
      </c>
      <c r="F40" s="31">
        <v>1099670.25</v>
      </c>
      <c r="G40" s="31">
        <v>3553986.76</v>
      </c>
      <c r="H40" s="31">
        <v>1261.3399999999999</v>
      </c>
      <c r="I40" s="31">
        <v>0</v>
      </c>
      <c r="J40" s="31">
        <v>394567.94</v>
      </c>
      <c r="K40" s="31">
        <v>783528.87</v>
      </c>
      <c r="L40" s="31">
        <v>282.22000000000003</v>
      </c>
      <c r="M40" s="32">
        <f>SUM(Table9[[#This Row],[SFSP Breakfast Federal Reimbursement]:[SSO Supper State Reimbursement]])</f>
        <v>6103467.3700000001</v>
      </c>
    </row>
    <row r="41" spans="1:13" x14ac:dyDescent="0.35">
      <c r="A41" t="s">
        <v>47</v>
      </c>
      <c r="B41" s="31">
        <v>145817.10999999999</v>
      </c>
      <c r="C41" s="31">
        <v>643351.61</v>
      </c>
      <c r="D41" s="31">
        <v>14172.79</v>
      </c>
      <c r="E41" s="31">
        <v>38261.81</v>
      </c>
      <c r="F41" s="31">
        <v>376028.23</v>
      </c>
      <c r="G41" s="31">
        <v>1156200.3999999999</v>
      </c>
      <c r="H41" s="31">
        <v>0</v>
      </c>
      <c r="I41" s="31">
        <v>2239.4899999999998</v>
      </c>
      <c r="J41" s="31">
        <v>133435.34</v>
      </c>
      <c r="K41" s="31">
        <v>255126.01</v>
      </c>
      <c r="L41" s="31">
        <v>0</v>
      </c>
      <c r="M41" s="32">
        <f>SUM(Table9[[#This Row],[SFSP Breakfast Federal Reimbursement]:[SSO Supper State Reimbursement]])</f>
        <v>2764632.79</v>
      </c>
    </row>
    <row r="42" spans="1:13" x14ac:dyDescent="0.35">
      <c r="A42" t="s">
        <v>48</v>
      </c>
      <c r="B42" s="31">
        <v>0</v>
      </c>
      <c r="C42" s="31">
        <v>0</v>
      </c>
      <c r="D42" s="31">
        <v>0</v>
      </c>
      <c r="E42" s="31">
        <v>0</v>
      </c>
      <c r="F42" s="31">
        <v>75521.289999999994</v>
      </c>
      <c r="G42" s="31">
        <v>250240.64000000001</v>
      </c>
      <c r="H42" s="31">
        <v>0</v>
      </c>
      <c r="I42" s="31">
        <v>0</v>
      </c>
      <c r="J42" s="31">
        <v>27651.65</v>
      </c>
      <c r="K42" s="31">
        <v>55291.23</v>
      </c>
      <c r="L42" s="31">
        <v>0</v>
      </c>
      <c r="M42" s="32">
        <f>SUM(Table9[[#This Row],[SFSP Breakfast Federal Reimbursement]:[SSO Supper State Reimbursement]])</f>
        <v>408704.81</v>
      </c>
    </row>
    <row r="43" spans="1:13" x14ac:dyDescent="0.35">
      <c r="A43" t="s">
        <v>49</v>
      </c>
      <c r="B43" s="31">
        <v>127270.27</v>
      </c>
      <c r="C43" s="31">
        <v>464657.9</v>
      </c>
      <c r="D43" s="31">
        <v>93908.41</v>
      </c>
      <c r="E43" s="31">
        <v>26408.04</v>
      </c>
      <c r="F43" s="31">
        <v>639753.43999999994</v>
      </c>
      <c r="G43" s="31">
        <v>1857259.27</v>
      </c>
      <c r="H43" s="31">
        <v>0</v>
      </c>
      <c r="I43" s="31">
        <v>19236.87</v>
      </c>
      <c r="J43" s="31">
        <v>224553.47</v>
      </c>
      <c r="K43" s="31">
        <v>408689.57</v>
      </c>
      <c r="L43" s="31">
        <v>0</v>
      </c>
      <c r="M43" s="32">
        <f>SUM(Table9[[#This Row],[SFSP Breakfast Federal Reimbursement]:[SSO Supper State Reimbursement]])</f>
        <v>3861737.24</v>
      </c>
    </row>
    <row r="44" spans="1:13" x14ac:dyDescent="0.35">
      <c r="A44" t="s">
        <v>50</v>
      </c>
      <c r="B44" s="31">
        <v>79800.899999999994</v>
      </c>
      <c r="C44" s="31">
        <v>370051.64</v>
      </c>
      <c r="D44" s="31">
        <v>12240.71</v>
      </c>
      <c r="E44" s="31">
        <v>36899.370000000003</v>
      </c>
      <c r="F44" s="31">
        <v>888003.22</v>
      </c>
      <c r="G44" s="31">
        <v>3117959.12</v>
      </c>
      <c r="H44" s="31">
        <v>2848.09</v>
      </c>
      <c r="I44" s="31">
        <v>84394.6</v>
      </c>
      <c r="J44" s="31">
        <v>322094.3</v>
      </c>
      <c r="K44" s="31">
        <v>685737.68</v>
      </c>
      <c r="L44" s="31">
        <v>646.04999999999995</v>
      </c>
      <c r="M44" s="32">
        <f>SUM(Table9[[#This Row],[SFSP Breakfast Federal Reimbursement]:[SSO Supper State Reimbursement]])</f>
        <v>5600675.6799999988</v>
      </c>
    </row>
    <row r="45" spans="1:13" x14ac:dyDescent="0.35">
      <c r="A45" t="s">
        <v>51</v>
      </c>
      <c r="B45" s="31">
        <v>50058.8</v>
      </c>
      <c r="C45" s="31">
        <v>274517.02</v>
      </c>
      <c r="D45" s="31">
        <v>22377.26</v>
      </c>
      <c r="E45" s="31">
        <v>52866.98</v>
      </c>
      <c r="F45" s="31">
        <v>266641.99</v>
      </c>
      <c r="G45" s="31">
        <v>715886.53</v>
      </c>
      <c r="H45" s="31">
        <v>0</v>
      </c>
      <c r="I45" s="31">
        <v>0</v>
      </c>
      <c r="J45" s="31">
        <v>93643.19</v>
      </c>
      <c r="K45" s="31">
        <v>157487.51999999999</v>
      </c>
      <c r="L45" s="31">
        <v>0</v>
      </c>
      <c r="M45" s="32">
        <f>SUM(Table9[[#This Row],[SFSP Breakfast Federal Reimbursement]:[SSO Supper State Reimbursement]])</f>
        <v>1633479.29</v>
      </c>
    </row>
    <row r="46" spans="1:13" x14ac:dyDescent="0.35">
      <c r="A46" t="s">
        <v>52</v>
      </c>
      <c r="B46" s="31">
        <v>0</v>
      </c>
      <c r="C46" s="31">
        <v>0</v>
      </c>
      <c r="D46" s="31">
        <v>0</v>
      </c>
      <c r="E46" s="31">
        <v>0</v>
      </c>
      <c r="F46" s="31">
        <v>566833.56999999995</v>
      </c>
      <c r="G46" s="31">
        <v>1422469.94</v>
      </c>
      <c r="H46" s="31">
        <v>0</v>
      </c>
      <c r="I46" s="31">
        <v>0</v>
      </c>
      <c r="J46" s="31">
        <v>200583.39</v>
      </c>
      <c r="K46" s="31">
        <v>313458.3</v>
      </c>
      <c r="L46" s="31">
        <v>0</v>
      </c>
      <c r="M46" s="32">
        <f>SUM(Table9[[#This Row],[SFSP Breakfast Federal Reimbursement]:[SSO Supper State Reimbursement]])</f>
        <v>2503345.1999999997</v>
      </c>
    </row>
    <row r="47" spans="1:13" x14ac:dyDescent="0.35">
      <c r="A47" t="s">
        <v>53</v>
      </c>
      <c r="B47" s="31">
        <v>0</v>
      </c>
      <c r="C47" s="31">
        <v>0</v>
      </c>
      <c r="D47" s="31">
        <v>0</v>
      </c>
      <c r="E47" s="31">
        <v>0</v>
      </c>
      <c r="F47" s="31">
        <v>235072.58</v>
      </c>
      <c r="G47" s="31">
        <v>430059.51</v>
      </c>
      <c r="H47" s="31">
        <v>0</v>
      </c>
      <c r="I47" s="31">
        <v>0</v>
      </c>
      <c r="J47" s="31">
        <v>86017.45</v>
      </c>
      <c r="K47" s="31">
        <v>94763.34</v>
      </c>
      <c r="L47" s="31">
        <v>0</v>
      </c>
      <c r="M47" s="32">
        <f>SUM(Table9[[#This Row],[SFSP Breakfast Federal Reimbursement]:[SSO Supper State Reimbursement]])</f>
        <v>845912.87999999989</v>
      </c>
    </row>
    <row r="48" spans="1:13" x14ac:dyDescent="0.35">
      <c r="A48" t="s">
        <v>54</v>
      </c>
      <c r="B48" s="31">
        <v>7202.58</v>
      </c>
      <c r="C48" s="31">
        <v>17106.93</v>
      </c>
      <c r="D48" s="31">
        <v>8582.49</v>
      </c>
      <c r="E48" s="31">
        <v>1658.08</v>
      </c>
      <c r="F48" s="31">
        <v>82308.05</v>
      </c>
      <c r="G48" s="31">
        <v>203240.17</v>
      </c>
      <c r="H48" s="31">
        <v>0</v>
      </c>
      <c r="I48" s="31">
        <v>0</v>
      </c>
      <c r="J48" s="31">
        <v>28875.57</v>
      </c>
      <c r="K48" s="31">
        <v>44785.86</v>
      </c>
      <c r="L48" s="31">
        <v>0</v>
      </c>
      <c r="M48" s="32">
        <f>SUM(Table9[[#This Row],[SFSP Breakfast Federal Reimbursement]:[SSO Supper State Reimbursement]])</f>
        <v>393759.73000000004</v>
      </c>
    </row>
    <row r="49" spans="1:13" x14ac:dyDescent="0.35">
      <c r="A49" t="s">
        <v>55</v>
      </c>
      <c r="B49" s="31">
        <v>7038.82</v>
      </c>
      <c r="C49" s="31">
        <v>127346.71</v>
      </c>
      <c r="D49" s="31">
        <v>0</v>
      </c>
      <c r="E49" s="31">
        <v>0</v>
      </c>
      <c r="F49" s="31">
        <v>208848.79</v>
      </c>
      <c r="G49" s="31">
        <v>553785.06999999995</v>
      </c>
      <c r="H49" s="31">
        <v>0</v>
      </c>
      <c r="I49" s="31">
        <v>0</v>
      </c>
      <c r="J49" s="31">
        <v>73943.759999999995</v>
      </c>
      <c r="K49" s="31">
        <v>122126.01</v>
      </c>
      <c r="L49" s="31">
        <v>0</v>
      </c>
      <c r="M49" s="32">
        <f>SUM(Table9[[#This Row],[SFSP Breakfast Federal Reimbursement]:[SSO Supper State Reimbursement]])</f>
        <v>1093089.1599999999</v>
      </c>
    </row>
    <row r="50" spans="1:13" x14ac:dyDescent="0.35">
      <c r="A50" t="s">
        <v>56</v>
      </c>
      <c r="B50" s="31">
        <v>45093.73</v>
      </c>
      <c r="C50" s="31">
        <v>176578.94</v>
      </c>
      <c r="D50" s="31">
        <v>4399.3500000000004</v>
      </c>
      <c r="E50" s="31">
        <v>12822.42</v>
      </c>
      <c r="F50" s="31">
        <v>522347.71</v>
      </c>
      <c r="G50" s="31">
        <v>1432649.62</v>
      </c>
      <c r="H50" s="31">
        <v>0</v>
      </c>
      <c r="I50" s="31">
        <v>8358</v>
      </c>
      <c r="J50" s="31">
        <v>184047.94</v>
      </c>
      <c r="K50" s="31">
        <v>314160.13</v>
      </c>
      <c r="L50" s="31">
        <v>0</v>
      </c>
      <c r="M50" s="32">
        <f>SUM(Table9[[#This Row],[SFSP Breakfast Federal Reimbursement]:[SSO Supper State Reimbursement]])</f>
        <v>2700457.84</v>
      </c>
    </row>
    <row r="51" spans="1:13" x14ac:dyDescent="0.35">
      <c r="A51" t="s">
        <v>57</v>
      </c>
      <c r="B51" s="31">
        <v>0</v>
      </c>
      <c r="C51" s="31">
        <v>27117.18</v>
      </c>
      <c r="D51" s="31">
        <v>0</v>
      </c>
      <c r="E51" s="31">
        <v>0</v>
      </c>
      <c r="F51" s="31">
        <v>222217.09</v>
      </c>
      <c r="G51" s="31">
        <v>397114.75</v>
      </c>
      <c r="H51" s="31">
        <v>0</v>
      </c>
      <c r="I51" s="31">
        <v>0</v>
      </c>
      <c r="J51" s="31">
        <v>80283.240000000005</v>
      </c>
      <c r="K51" s="31">
        <v>87949.26</v>
      </c>
      <c r="L51" s="31">
        <v>0</v>
      </c>
      <c r="M51" s="32">
        <f>SUM(Table9[[#This Row],[SFSP Breakfast Federal Reimbursement]:[SSO Supper State Reimbursement]])</f>
        <v>814681.52</v>
      </c>
    </row>
    <row r="52" spans="1:13" x14ac:dyDescent="0.35">
      <c r="A52" t="s">
        <v>58</v>
      </c>
      <c r="B52" s="31">
        <v>2483.23</v>
      </c>
      <c r="C52" s="31">
        <v>3695.66</v>
      </c>
      <c r="D52" s="31">
        <v>2809.54</v>
      </c>
      <c r="E52" s="31">
        <v>0</v>
      </c>
      <c r="F52" s="31">
        <v>62570.98</v>
      </c>
      <c r="G52" s="31">
        <v>243986.73</v>
      </c>
      <c r="H52" s="31">
        <v>0</v>
      </c>
      <c r="I52" s="31">
        <v>0</v>
      </c>
      <c r="J52" s="31">
        <v>22807.53</v>
      </c>
      <c r="K52" s="31">
        <v>53781.25</v>
      </c>
      <c r="L52" s="31">
        <v>0</v>
      </c>
      <c r="M52" s="32">
        <f>SUM(Table9[[#This Row],[SFSP Breakfast Federal Reimbursement]:[SSO Supper State Reimbursement]])</f>
        <v>392134.92000000004</v>
      </c>
    </row>
    <row r="53" spans="1:13" x14ac:dyDescent="0.35">
      <c r="A53" t="s">
        <v>59</v>
      </c>
      <c r="B53" s="31">
        <v>0</v>
      </c>
      <c r="C53" s="31">
        <v>0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2">
        <f>SUM(Table9[[#This Row],[SFSP Breakfast Federal Reimbursement]:[SSO Supper State Reimbursement]])</f>
        <v>0</v>
      </c>
    </row>
    <row r="54" spans="1:13" x14ac:dyDescent="0.35">
      <c r="A54" t="s">
        <v>60</v>
      </c>
      <c r="B54" s="31">
        <v>1316.06</v>
      </c>
      <c r="C54" s="31">
        <v>2303.9299999999998</v>
      </c>
      <c r="D54" s="31">
        <v>1897.36</v>
      </c>
      <c r="E54" s="31">
        <v>0</v>
      </c>
      <c r="F54" s="31">
        <v>671.39</v>
      </c>
      <c r="G54" s="31">
        <v>2832.38</v>
      </c>
      <c r="H54" s="31">
        <v>0</v>
      </c>
      <c r="I54" s="31">
        <v>0</v>
      </c>
      <c r="J54" s="31">
        <v>233.27</v>
      </c>
      <c r="K54" s="31">
        <v>618.15</v>
      </c>
      <c r="L54" s="31">
        <v>0</v>
      </c>
      <c r="M54" s="32">
        <f>SUM(Table9[[#This Row],[SFSP Breakfast Federal Reimbursement]:[SSO Supper State Reimbursement]])</f>
        <v>9872.5399999999991</v>
      </c>
    </row>
    <row r="55" spans="1:13" x14ac:dyDescent="0.35">
      <c r="A55" t="s">
        <v>61</v>
      </c>
      <c r="B55" s="31">
        <v>0</v>
      </c>
      <c r="C55" s="31">
        <v>0</v>
      </c>
      <c r="D55" s="31">
        <v>0</v>
      </c>
      <c r="E55" s="31">
        <v>0</v>
      </c>
      <c r="F55" s="31">
        <v>109585.81</v>
      </c>
      <c r="G55" s="31">
        <v>385851.91</v>
      </c>
      <c r="H55" s="31">
        <v>0</v>
      </c>
      <c r="I55" s="31">
        <v>0</v>
      </c>
      <c r="J55" s="31">
        <v>41416.620000000003</v>
      </c>
      <c r="K55" s="31">
        <v>85167.45</v>
      </c>
      <c r="L55" s="31">
        <v>0</v>
      </c>
      <c r="M55" s="32">
        <f>SUM(Table9[[#This Row],[SFSP Breakfast Federal Reimbursement]:[SSO Supper State Reimbursement]])</f>
        <v>622021.78999999992</v>
      </c>
    </row>
    <row r="56" spans="1:13" x14ac:dyDescent="0.35">
      <c r="A56" t="s">
        <v>62</v>
      </c>
      <c r="B56" s="31">
        <v>56024.59</v>
      </c>
      <c r="C56" s="31">
        <v>125208.28</v>
      </c>
      <c r="D56" s="31">
        <v>0</v>
      </c>
      <c r="E56" s="31">
        <v>26588.9</v>
      </c>
      <c r="F56" s="31">
        <v>167691.04999999999</v>
      </c>
      <c r="G56" s="31">
        <v>359680.75</v>
      </c>
      <c r="H56" s="31">
        <v>0</v>
      </c>
      <c r="I56" s="31">
        <v>0</v>
      </c>
      <c r="J56" s="31">
        <v>62178.6</v>
      </c>
      <c r="K56" s="31">
        <v>79317.62</v>
      </c>
      <c r="L56" s="31">
        <v>0</v>
      </c>
      <c r="M56" s="32">
        <f>SUM(Table9[[#This Row],[SFSP Breakfast Federal Reimbursement]:[SSO Supper State Reimbursement]])</f>
        <v>876689.78999999992</v>
      </c>
    </row>
    <row r="57" spans="1:13" x14ac:dyDescent="0.35">
      <c r="A57" t="s">
        <v>63</v>
      </c>
      <c r="B57" s="31">
        <v>0</v>
      </c>
      <c r="C57" s="31">
        <v>0</v>
      </c>
      <c r="D57" s="31">
        <v>0</v>
      </c>
      <c r="E57" s="31">
        <v>0</v>
      </c>
      <c r="F57" s="31">
        <v>313843.08</v>
      </c>
      <c r="G57" s="31">
        <v>866045.2</v>
      </c>
      <c r="H57" s="31">
        <v>6458.62</v>
      </c>
      <c r="I57" s="31">
        <v>0</v>
      </c>
      <c r="J57" s="31">
        <v>113179.57</v>
      </c>
      <c r="K57" s="31">
        <v>191940.75</v>
      </c>
      <c r="L57" s="31">
        <v>1458.87</v>
      </c>
      <c r="M57" s="32">
        <f>SUM(Table9[[#This Row],[SFSP Breakfast Federal Reimbursement]:[SSO Supper State Reimbursement]])</f>
        <v>1492926.0900000003</v>
      </c>
    </row>
    <row r="58" spans="1:13" x14ac:dyDescent="0.35">
      <c r="A58" t="s">
        <v>64</v>
      </c>
      <c r="B58" s="31">
        <v>0</v>
      </c>
      <c r="C58" s="31">
        <v>0</v>
      </c>
      <c r="D58" s="31">
        <v>0</v>
      </c>
      <c r="E58" s="31">
        <v>0</v>
      </c>
      <c r="F58" s="31">
        <v>43362.65</v>
      </c>
      <c r="G58" s="31">
        <v>139281.57</v>
      </c>
      <c r="H58" s="31">
        <v>0</v>
      </c>
      <c r="I58" s="31">
        <v>0</v>
      </c>
      <c r="J58" s="31">
        <v>15209.67</v>
      </c>
      <c r="K58" s="31">
        <v>30664.35</v>
      </c>
      <c r="L58" s="31">
        <v>0</v>
      </c>
      <c r="M58" s="32">
        <f>SUM(Table9[[#This Row],[SFSP Breakfast Federal Reimbursement]:[SSO Supper State Reimbursement]])</f>
        <v>228518.24000000002</v>
      </c>
    </row>
    <row r="59" spans="1:13" x14ac:dyDescent="0.35">
      <c r="A59" t="s">
        <v>65</v>
      </c>
      <c r="B59" s="31">
        <v>0</v>
      </c>
      <c r="C59" s="31">
        <v>0</v>
      </c>
      <c r="D59" s="31">
        <v>0</v>
      </c>
      <c r="E59" s="31">
        <v>0</v>
      </c>
      <c r="F59" s="31">
        <v>82578.880000000005</v>
      </c>
      <c r="G59" s="31">
        <v>190817.17</v>
      </c>
      <c r="H59" s="31">
        <v>0</v>
      </c>
      <c r="I59" s="31">
        <v>0</v>
      </c>
      <c r="J59" s="31">
        <v>28928.15</v>
      </c>
      <c r="K59" s="31">
        <v>41884.639999999999</v>
      </c>
      <c r="L59" s="31">
        <v>0</v>
      </c>
      <c r="M59" s="32">
        <f>SUM(Table9[[#This Row],[SFSP Breakfast Federal Reimbursement]:[SSO Supper State Reimbursement]])</f>
        <v>344208.84000000008</v>
      </c>
    </row>
    <row r="60" spans="1:13" x14ac:dyDescent="0.35">
      <c r="A60" t="s">
        <v>66</v>
      </c>
      <c r="B60" s="31">
        <v>0</v>
      </c>
      <c r="C60" s="31">
        <v>0</v>
      </c>
      <c r="D60" s="31">
        <v>0</v>
      </c>
      <c r="E60" s="31">
        <v>0</v>
      </c>
      <c r="F60" s="31">
        <v>5255.65</v>
      </c>
      <c r="G60" s="31">
        <v>9597.84</v>
      </c>
      <c r="H60" s="31">
        <v>0</v>
      </c>
      <c r="I60" s="31">
        <v>0</v>
      </c>
      <c r="J60" s="31">
        <v>1850.34</v>
      </c>
      <c r="K60" s="31">
        <v>2120.6999999999998</v>
      </c>
      <c r="L60" s="31">
        <v>0</v>
      </c>
      <c r="M60" s="32">
        <f>SUM(Table9[[#This Row],[SFSP Breakfast Federal Reimbursement]:[SSO Supper State Reimbursement]])</f>
        <v>18824.53</v>
      </c>
    </row>
    <row r="61" spans="1:13" x14ac:dyDescent="0.35">
      <c r="A61" t="s">
        <v>67</v>
      </c>
      <c r="B61" s="31">
        <v>0</v>
      </c>
      <c r="C61" s="31">
        <v>17539.47</v>
      </c>
      <c r="D61" s="31">
        <v>0</v>
      </c>
      <c r="E61" s="31">
        <v>0</v>
      </c>
      <c r="F61" s="31">
        <v>364823.64</v>
      </c>
      <c r="G61" s="31">
        <v>843916.51</v>
      </c>
      <c r="H61" s="31">
        <v>0</v>
      </c>
      <c r="I61" s="31">
        <v>0</v>
      </c>
      <c r="J61" s="31">
        <v>129553.75</v>
      </c>
      <c r="K61" s="31">
        <v>186702.28</v>
      </c>
      <c r="L61" s="31">
        <v>0</v>
      </c>
      <c r="M61" s="32">
        <f>SUM(Table9[[#This Row],[SFSP Breakfast Federal Reimbursement]:[SSO Supper State Reimbursement]])</f>
        <v>1542535.6500000001</v>
      </c>
    </row>
    <row r="62" spans="1:13" x14ac:dyDescent="0.35">
      <c r="A62" t="s">
        <v>68</v>
      </c>
      <c r="B62" s="31">
        <v>0</v>
      </c>
      <c r="C62" s="31">
        <v>0</v>
      </c>
      <c r="D62" s="31">
        <v>0</v>
      </c>
      <c r="E62" s="31">
        <v>0</v>
      </c>
      <c r="F62" s="31">
        <v>2351.4</v>
      </c>
      <c r="G62" s="31">
        <v>4806.12</v>
      </c>
      <c r="H62" s="31">
        <v>0</v>
      </c>
      <c r="I62" s="31">
        <v>0</v>
      </c>
      <c r="J62" s="31">
        <v>830.47</v>
      </c>
      <c r="K62" s="31">
        <v>1064.6199999999999</v>
      </c>
      <c r="L62" s="31">
        <v>0</v>
      </c>
      <c r="M62" s="32">
        <f>SUM(Table9[[#This Row],[SFSP Breakfast Federal Reimbursement]:[SSO Supper State Reimbursement]])</f>
        <v>9052.61</v>
      </c>
    </row>
    <row r="63" spans="1:13" x14ac:dyDescent="0.35">
      <c r="A63" t="s">
        <v>69</v>
      </c>
      <c r="B63" s="31">
        <v>4811.6400000000003</v>
      </c>
      <c r="C63" s="31">
        <v>8423.4</v>
      </c>
      <c r="D63" s="31">
        <v>0</v>
      </c>
      <c r="E63" s="31">
        <v>0</v>
      </c>
      <c r="F63" s="31">
        <v>480619.26</v>
      </c>
      <c r="G63" s="31">
        <v>1313293.1499999999</v>
      </c>
      <c r="H63" s="31">
        <v>0</v>
      </c>
      <c r="I63" s="31">
        <v>15918.34</v>
      </c>
      <c r="J63" s="31">
        <v>172033.66</v>
      </c>
      <c r="K63" s="31">
        <v>287996.88</v>
      </c>
      <c r="L63" s="31">
        <v>0</v>
      </c>
      <c r="M63" s="32">
        <f>SUM(Table9[[#This Row],[SFSP Breakfast Federal Reimbursement]:[SSO Supper State Reimbursement]])</f>
        <v>2283096.33</v>
      </c>
    </row>
    <row r="64" spans="1:13" x14ac:dyDescent="0.35">
      <c r="A64" t="s">
        <v>70</v>
      </c>
      <c r="B64" s="31">
        <v>0</v>
      </c>
      <c r="C64" s="31">
        <v>0</v>
      </c>
      <c r="D64" s="31">
        <v>0</v>
      </c>
      <c r="E64" s="31">
        <v>0</v>
      </c>
      <c r="F64" s="31">
        <v>193821.02</v>
      </c>
      <c r="G64" s="31">
        <v>595989.28</v>
      </c>
      <c r="H64" s="31">
        <v>0</v>
      </c>
      <c r="I64" s="31">
        <v>1095.1199999999999</v>
      </c>
      <c r="J64" s="31">
        <v>69040.28</v>
      </c>
      <c r="K64" s="31">
        <v>131645.82999999999</v>
      </c>
      <c r="L64" s="31">
        <v>0</v>
      </c>
      <c r="M64" s="32">
        <f>SUM(Table9[[#This Row],[SFSP Breakfast Federal Reimbursement]:[SSO Supper State Reimbursement]])</f>
        <v>991591.53</v>
      </c>
    </row>
    <row r="65" spans="1:13" x14ac:dyDescent="0.35">
      <c r="A65" t="s">
        <v>71</v>
      </c>
      <c r="B65" s="31">
        <v>0</v>
      </c>
      <c r="C65" s="31">
        <v>0</v>
      </c>
      <c r="D65" s="31">
        <v>0</v>
      </c>
      <c r="E65" s="31">
        <v>0</v>
      </c>
      <c r="F65" s="31">
        <v>28835.01</v>
      </c>
      <c r="G65" s="31">
        <v>90258.37</v>
      </c>
      <c r="H65" s="31">
        <v>0</v>
      </c>
      <c r="I65" s="31">
        <v>0</v>
      </c>
      <c r="J65" s="31">
        <v>10500.78</v>
      </c>
      <c r="K65" s="31">
        <v>20001.939999999999</v>
      </c>
      <c r="L65" s="31">
        <v>0</v>
      </c>
      <c r="M65" s="32">
        <f>SUM(Table9[[#This Row],[SFSP Breakfast Federal Reimbursement]:[SSO Supper State Reimbursement]])</f>
        <v>149596.09999999998</v>
      </c>
    </row>
    <row r="66" spans="1:13" x14ac:dyDescent="0.35">
      <c r="A66" s="35" t="s">
        <v>91</v>
      </c>
      <c r="B66" s="37">
        <f>SUM(B8:B65)</f>
        <v>1690118.5500000003</v>
      </c>
      <c r="C66" s="37">
        <f>SUM(C8:C65)</f>
        <v>7610765.7000000011</v>
      </c>
      <c r="D66" s="37">
        <f t="shared" ref="D66:M66" si="0">SUM(D8:D65)</f>
        <v>615670.36</v>
      </c>
      <c r="E66" s="37">
        <f t="shared" si="0"/>
        <v>657054.39</v>
      </c>
      <c r="F66" s="37">
        <f t="shared" si="0"/>
        <v>18022528.870000001</v>
      </c>
      <c r="G66" s="37">
        <f t="shared" si="0"/>
        <v>46713932.339999996</v>
      </c>
      <c r="H66" s="37">
        <f t="shared" si="0"/>
        <v>10568.05</v>
      </c>
      <c r="I66" s="37">
        <f t="shared" si="0"/>
        <v>204733.56999999998</v>
      </c>
      <c r="J66" s="37">
        <f t="shared" si="0"/>
        <v>6417595.1900000023</v>
      </c>
      <c r="K66" s="37">
        <f t="shared" si="0"/>
        <v>10292446.079999998</v>
      </c>
      <c r="L66" s="37">
        <f t="shared" si="0"/>
        <v>2387.14</v>
      </c>
      <c r="M66" s="38">
        <f t="shared" si="0"/>
        <v>92237800.24000001</v>
      </c>
    </row>
  </sheetData>
  <pageMargins left="0.7" right="0.7" top="0.75" bottom="0.75" header="0.3" footer="0.3"/>
  <pageSetup scale="50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SFSP July 2024</vt:lpstr>
      <vt:lpstr>SSO July 2024</vt:lpstr>
      <vt:lpstr>SFSP Annual 2023-24</vt:lpstr>
      <vt:lpstr>SSO Annual 2023-24</vt:lpstr>
      <vt:lpstr>Total SFSP &amp; SSO July</vt:lpstr>
      <vt:lpstr>Total SFSP &amp; SSO Annual</vt:lpstr>
      <vt:lpstr>Summer Funding - July </vt:lpstr>
      <vt:lpstr>Summer Funding July Totals</vt:lpstr>
      <vt:lpstr>Summer Funding Annual</vt:lpstr>
      <vt:lpstr>Summer Funding Annual Totals</vt:lpstr>
      <vt:lpstr>SFSP Comparison Report</vt:lpstr>
      <vt:lpstr>SSO Comparison Report</vt:lpstr>
      <vt:lpstr>Summer Comparison Report</vt:lpstr>
      <vt:lpstr>Summer Funding Comparison</vt:lpstr>
      <vt:lpstr>Summer Comparison Totals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2023-2024 Summer Meal Programs County Profile - Food Programs (CA Dept of Education)</dc:title>
  <dc:subject>County Level Summer Food Service Program and Seamless Summer Feeding Option meal data from October 2020 to September 2021.</dc:subject>
  <dc:creator/>
  <cp:keywords/>
  <dc:description/>
  <cp:lastModifiedBy/>
  <cp:revision>1</cp:revision>
  <dcterms:created xsi:type="dcterms:W3CDTF">2025-08-04T16:07:20Z</dcterms:created>
  <dcterms:modified xsi:type="dcterms:W3CDTF">2025-08-04T16:07:54Z</dcterms:modified>
  <cp:category/>
  <cp:contentStatus/>
</cp:coreProperties>
</file>