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D100CDDB-F8C2-4DEF-B59E-808D7E7F944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y18 Restart - LEA" sheetId="9" r:id="rId1"/>
    <sheet name="fy18 Restart - NonPublic" sheetId="10" r:id="rId2"/>
    <sheet name="Restart County Totals" sheetId="7" r:id="rId3"/>
  </sheets>
  <definedNames>
    <definedName name="_xlnm._FilterDatabase" localSheetId="0" hidden="1">'fy18 Restart - LEA'!$A$3:$S$17</definedName>
    <definedName name="_xlnm._FilterDatabase" localSheetId="1" hidden="1">'fy18 Restart - NonPublic'!$A$3:$S$7</definedName>
    <definedName name="_xlnm.Print_Area" localSheetId="2">'Restart County Totals'!$A$1:$E$16</definedName>
    <definedName name="_xlnm.Print_Titles" localSheetId="2">'Restart County Totals'!$2:$3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7" l="1"/>
  <c r="K15" i="9" l="1"/>
  <c r="M4" i="10" l="1"/>
  <c r="M4" i="9" l="1"/>
  <c r="M5" i="9"/>
  <c r="M6" i="9"/>
  <c r="M7" i="9"/>
  <c r="M8" i="9"/>
  <c r="M9" i="9"/>
  <c r="M10" i="9"/>
  <c r="M11" i="9"/>
  <c r="M12" i="9"/>
  <c r="M13" i="9"/>
  <c r="M14" i="9"/>
  <c r="I6" i="10"/>
  <c r="J6" i="10"/>
  <c r="L6" i="10"/>
  <c r="M5" i="10"/>
  <c r="M6" i="10" l="1"/>
  <c r="M15" i="9"/>
  <c r="K6" i="10"/>
  <c r="J15" i="9"/>
  <c r="L15" i="9"/>
  <c r="I15" i="9" l="1"/>
</calcChain>
</file>

<file path=xl/sharedStrings.xml><?xml version="1.0" encoding="utf-8"?>
<sst xmlns="http://schemas.openxmlformats.org/spreadsheetml/2006/main" count="140" uniqueCount="82">
  <si>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</si>
  <si>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</si>
  <si>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</si>
  <si>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</si>
  <si>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</si>
  <si>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</si>
  <si>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</si>
  <si>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Amount</t>
  </si>
  <si>
    <t>Statewide Total</t>
  </si>
  <si>
    <t>Service Location Field</t>
  </si>
  <si>
    <t>FI$Cal Supplier ID</t>
  </si>
  <si>
    <t>FI$Cal Address Sequence ID</t>
  </si>
  <si>
    <t>Fiscal Year 2018–19</t>
  </si>
  <si>
    <t>Sonoma</t>
  </si>
  <si>
    <t>County
Code</t>
  </si>
  <si>
    <t>Ventura</t>
  </si>
  <si>
    <t>Ventura Unified</t>
  </si>
  <si>
    <t>0000000</t>
  </si>
  <si>
    <t>Invoice Number</t>
  </si>
  <si>
    <t>Payee</t>
  </si>
  <si>
    <t>Voucher #</t>
  </si>
  <si>
    <t>Butte</t>
  </si>
  <si>
    <t>5</t>
  </si>
  <si>
    <t>Butte County Office of Education</t>
  </si>
  <si>
    <t>Lake</t>
  </si>
  <si>
    <t>Lake County Office of Education</t>
  </si>
  <si>
    <t>Mendocino</t>
  </si>
  <si>
    <t>1</t>
  </si>
  <si>
    <t>Mendocino Coutnty Office of Education</t>
  </si>
  <si>
    <t>Santa Barbara</t>
  </si>
  <si>
    <t xml:space="preserve">Santa Barbara County Office of Education </t>
  </si>
  <si>
    <t xml:space="preserve">Sonoma </t>
  </si>
  <si>
    <t>6</t>
  </si>
  <si>
    <t xml:space="preserve">Sonoma County Office of Education </t>
  </si>
  <si>
    <t>Ojai Unified</t>
  </si>
  <si>
    <t>Schedule of the Third Apportionment for the Immediate Aid to Restart School Operations Program</t>
  </si>
  <si>
    <t>County Summary of the Third Apportionment for the Immediate Aid to Restart School Operations Program</t>
  </si>
  <si>
    <t>17</t>
  </si>
  <si>
    <t>23</t>
  </si>
  <si>
    <t>42</t>
  </si>
  <si>
    <t>49</t>
  </si>
  <si>
    <t>56</t>
  </si>
  <si>
    <t xml:space="preserve">Santa Barbara </t>
  </si>
  <si>
    <t>Santa Barbara Unified</t>
  </si>
  <si>
    <t xml:space="preserve">Cold Spring Elementary </t>
  </si>
  <si>
    <t xml:space="preserve">San Diego </t>
  </si>
  <si>
    <t>2</t>
  </si>
  <si>
    <t>37</t>
  </si>
  <si>
    <t>Santa Maria Joint Union High</t>
  </si>
  <si>
    <t>Prior
Apportionment
Counseling
Services</t>
  </si>
  <si>
    <t>Current
Apportionment
Counseling
Services
(b)</t>
  </si>
  <si>
    <t>Total
Current
Apportionment
(a) + (b)</t>
  </si>
  <si>
    <t>Prior
Apportionment(s)
Reimbursement
Requests</t>
  </si>
  <si>
    <t>September 2019</t>
  </si>
  <si>
    <t>Statewide Non-Public School Total</t>
  </si>
  <si>
    <t>St. Eugene Cathedral School</t>
  </si>
  <si>
    <t>A8860</t>
  </si>
  <si>
    <t>0000120944</t>
  </si>
  <si>
    <t>Crane Country Day School</t>
  </si>
  <si>
    <t>AA024</t>
  </si>
  <si>
    <t>6979009</t>
  </si>
  <si>
    <t>0000145749</t>
  </si>
  <si>
    <t>Nonpublic Agency</t>
  </si>
  <si>
    <t>Prior
Apportionment
Reimbursement
Requests</t>
  </si>
  <si>
    <t>Prior
Apportionment(s)
Counseling
Services</t>
  </si>
  <si>
    <t>Current
Apportionment
Reimbursement
Requests
(a)</t>
  </si>
  <si>
    <t>FI$Cal
Supplier
ID</t>
  </si>
  <si>
    <t>FI$Cal Address Sequence
ID</t>
  </si>
  <si>
    <t>N/A</t>
  </si>
  <si>
    <t xml:space="preserve">Crane Country Day School </t>
  </si>
  <si>
    <t>18-15389 09-19-2019</t>
  </si>
  <si>
    <t>Current
Apportionment
Reimbursement
Request
(a)</t>
  </si>
  <si>
    <t>Current Apportionment
Counseling
Services
(b)</t>
  </si>
  <si>
    <t>04</t>
  </si>
  <si>
    <t>0000004172</t>
  </si>
  <si>
    <t>0000011819</t>
  </si>
  <si>
    <t>0000011830</t>
  </si>
  <si>
    <t>0000007988</t>
  </si>
  <si>
    <t>0000011867</t>
  </si>
  <si>
    <t>0000011855</t>
  </si>
  <si>
    <t>0000011863</t>
  </si>
  <si>
    <t>Bonsall Unified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</si>
</sst>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11" fillId="0" borderId="0" applyNumberFormat="0" applyFill="0" applyAlignment="0" applyProtection="0"/>
    <xf numFmtId="0" fontId="2" fillId="0" borderId="0"/>
    <xf numFmtId="0" fontId="4" fillId="0" borderId="1" applyNumberFormat="0" applyFill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0" applyFont="1"/>
    <xf numFmtId="0" fontId="7" fillId="0" borderId="0" xfId="0" applyFont="1"/>
    <xf numFmtId="165" fontId="7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164" fontId="7" fillId="0" borderId="2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165" fontId="4" fillId="0" borderId="0" xfId="0" applyNumberFormat="1" applyFont="1"/>
    <xf numFmtId="165" fontId="0" fillId="0" borderId="0" xfId="0" applyNumberFormat="1"/>
    <xf numFmtId="49" fontId="0" fillId="0" borderId="0" xfId="0" applyNumberFormat="1" applyAlignment="1">
      <alignment horizontal="center"/>
    </xf>
    <xf numFmtId="49" fontId="8" fillId="0" borderId="0" xfId="1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0" xfId="1" applyNumberFormat="1" applyFont="1" applyFill="1" applyBorder="1" applyAlignment="1"/>
    <xf numFmtId="49" fontId="0" fillId="0" borderId="0" xfId="1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/>
    <xf numFmtId="165" fontId="8" fillId="0" borderId="0" xfId="0" applyNumberFormat="1" applyFont="1"/>
    <xf numFmtId="164" fontId="7" fillId="0" borderId="0" xfId="1" applyNumberFormat="1" applyFont="1" applyFill="1" applyBorder="1" applyAlignment="1">
      <alignment horizontal="center" wrapText="1"/>
    </xf>
    <xf numFmtId="165" fontId="11" fillId="0" borderId="0" xfId="0" applyNumberFormat="1" applyFont="1"/>
    <xf numFmtId="164" fontId="3" fillId="0" borderId="0" xfId="5" applyNumberFormat="1" applyFont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0" xfId="0" quotePrefix="1" applyFont="1" applyAlignment="1">
      <alignment horizontal="center" vertical="top"/>
    </xf>
    <xf numFmtId="165" fontId="7" fillId="0" borderId="0" xfId="5" applyNumberFormat="1" applyFont="1" applyFill="1" applyBorder="1" applyAlignment="1"/>
    <xf numFmtId="49" fontId="12" fillId="0" borderId="3" xfId="5" applyNumberFormat="1" applyFont="1" applyFill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top"/>
    </xf>
    <xf numFmtId="49" fontId="0" fillId="0" borderId="0" xfId="5" applyNumberFormat="1" applyFont="1" applyFill="1" applyBorder="1" applyAlignment="1">
      <alignment horizontal="left"/>
    </xf>
    <xf numFmtId="164" fontId="7" fillId="0" borderId="2" xfId="5" applyNumberFormat="1" applyFont="1" applyFill="1" applyBorder="1" applyAlignment="1">
      <alignment horizontal="center" wrapText="1"/>
    </xf>
    <xf numFmtId="49" fontId="7" fillId="0" borderId="2" xfId="5" applyNumberFormat="1" applyFont="1" applyFill="1" applyBorder="1" applyAlignment="1">
      <alignment horizontal="center" wrapText="1"/>
    </xf>
    <xf numFmtId="164" fontId="10" fillId="0" borderId="5" xfId="5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right"/>
    </xf>
    <xf numFmtId="49" fontId="8" fillId="0" borderId="6" xfId="1" applyNumberFormat="1" applyFont="1" applyFill="1" applyBorder="1" applyAlignment="1">
      <alignment horizontal="left"/>
    </xf>
    <xf numFmtId="49" fontId="9" fillId="0" borderId="6" xfId="1" applyNumberFormat="1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165" fontId="10" fillId="0" borderId="6" xfId="1" applyNumberFormat="1" applyFont="1" applyFill="1" applyBorder="1" applyAlignment="1"/>
    <xf numFmtId="49" fontId="9" fillId="0" borderId="0" xfId="1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center" vertical="top"/>
    </xf>
    <xf numFmtId="49" fontId="12" fillId="0" borderId="4" xfId="1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4" xfId="0" quotePrefix="1" applyFont="1" applyBorder="1" applyAlignment="1">
      <alignment horizontal="center"/>
    </xf>
    <xf numFmtId="165" fontId="7" fillId="0" borderId="4" xfId="0" applyNumberFormat="1" applyFont="1" applyBorder="1"/>
    <xf numFmtId="164" fontId="7" fillId="0" borderId="5" xfId="5" applyNumberFormat="1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8" fillId="0" borderId="0" xfId="0" applyFont="1"/>
    <xf numFmtId="49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1" xfId="4" applyNumberFormat="1" applyFill="1" applyAlignment="1">
      <alignment horizontal="left"/>
    </xf>
    <xf numFmtId="0" fontId="4" fillId="0" borderId="1" xfId="4" applyFill="1" applyAlignment="1">
      <alignment horizontal="center" vertical="top"/>
    </xf>
    <xf numFmtId="0" fontId="4" fillId="0" borderId="1" xfId="4" applyFill="1" applyAlignment="1">
      <alignment horizontal="center"/>
    </xf>
    <xf numFmtId="0" fontId="4" fillId="0" borderId="1" xfId="4" applyFill="1" applyAlignment="1"/>
    <xf numFmtId="165" fontId="4" fillId="0" borderId="1" xfId="4" applyNumberFormat="1" applyFill="1" applyAlignment="1"/>
    <xf numFmtId="165" fontId="4" fillId="0" borderId="1" xfId="4" applyNumberFormat="1" applyFill="1"/>
    <xf numFmtId="0" fontId="4" fillId="0" borderId="1" xfId="4" applyFill="1"/>
    <xf numFmtId="0" fontId="6" fillId="0" borderId="0" xfId="6" applyNumberFormat="1" applyFont="1" applyAlignment="1">
      <alignment horizontal="left"/>
    </xf>
    <xf numFmtId="49" fontId="6" fillId="0" borderId="0" xfId="2" applyNumberFormat="1" applyFont="1" applyAlignment="1">
      <alignment horizontal="left"/>
    </xf>
    <xf numFmtId="49" fontId="6" fillId="0" borderId="0" xfId="2" applyNumberFormat="1" applyFont="1" applyFill="1" applyAlignment="1">
      <alignment horizontal="left"/>
    </xf>
  </cellXfs>
  <cellStyles count="9">
    <cellStyle name="Currency" xfId="1" builtinId="4"/>
    <cellStyle name="Currency 2" xfId="5" xr:uid="{00000000-0005-0000-0000-000001000000}"/>
    <cellStyle name="Heading 1" xfId="2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5 2 2 2" xfId="3" xr:uid="{00000000-0005-0000-0000-000004000000}"/>
    <cellStyle name="Total" xfId="4" builtinId="25" customBuiltin="1"/>
  </cellStyles>
  <dxfs count="71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/>
        <bottom style="dotted">
          <color theme="0" tint="-0.1499679555650502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/>
        <bottom style="dotted">
          <color theme="0" tint="-0.14996795556505021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M15" totalsRowCount="1" headerRowDxfId="70" headerRowBorderDxfId="69" tableBorderDxfId="68" totalsRowCellStyle="Total">
  <autoFilter ref="A3:M1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County_x000a_Name" totalsRowLabel="Statewide Total" dataDxfId="67" totalsRowDxfId="66" dataCellStyle="Currency" totalsRowCellStyle="Total"/>
    <tableColumn id="2" xr3:uid="{00000000-0010-0000-0000-000002000000}" name="FI$Cal Supplier ID" dataDxfId="65" totalsRowDxfId="64" totalsRowCellStyle="Total"/>
    <tableColumn id="3" xr3:uid="{00000000-0010-0000-0000-000003000000}" name="FI$Cal Address Sequence ID" dataDxfId="63" totalsRowDxfId="62" totalsRowCellStyle="Total"/>
    <tableColumn id="4" xr3:uid="{00000000-0010-0000-0000-000004000000}" name="County_x000a_Code" dataDxfId="61" totalsRowDxfId="60" totalsRowCellStyle="Total"/>
    <tableColumn id="5" xr3:uid="{00000000-0010-0000-0000-000005000000}" name="District_x000a_Code" dataDxfId="59" totalsRowDxfId="58" totalsRowCellStyle="Total"/>
    <tableColumn id="6" xr3:uid="{00000000-0010-0000-0000-000006000000}" name="School_x000a_Code" dataDxfId="57" totalsRowDxfId="56" totalsRowCellStyle="Total"/>
    <tableColumn id="10" xr3:uid="{00000000-0010-0000-0000-00000A000000}" name="Service Location Field" dataDxfId="55" totalsRowDxfId="54" totalsRowCellStyle="Total"/>
    <tableColumn id="11" xr3:uid="{00000000-0010-0000-0000-00000B000000}" name="Local Educational Agency" dataDxfId="53" totalsRowDxfId="52" totalsRowCellStyle="Total"/>
    <tableColumn id="12" xr3:uid="{00000000-0010-0000-0000-00000C000000}" name="Prior_x000a_Apportionment(s)_x000a_Reimbursement_x000a_Requests" totalsRowFunction="custom" dataDxfId="51" totalsRowDxfId="50" totalsRowCellStyle="Total">
      <totalsRowFormula>SUM(I4:I14)</totalsRowFormula>
    </tableColumn>
    <tableColumn id="8" xr3:uid="{00000000-0010-0000-0000-000008000000}" name="Prior_x000a_Apportionment_x000a_Counseling_x000a_Services" totalsRowFunction="custom" dataDxfId="49" totalsRowDxfId="48" dataCellStyle="Currency" totalsRowCellStyle="Total">
      <totalsRowFormula>SUM(J4:J14)</totalsRowFormula>
    </tableColumn>
    <tableColumn id="13" xr3:uid="{00000000-0010-0000-0000-00000D000000}" name="Current_x000a_Apportionment_x000a_Reimbursement_x000a_Request_x000a_(a)" totalsRowFunction="sum" dataDxfId="47" totalsRowDxfId="46" dataCellStyle="Currency" totalsRowCellStyle="Total"/>
    <tableColumn id="7" xr3:uid="{00000000-0010-0000-0000-000007000000}" name="Current Apportionment_x000a_Counseling_x000a_Services_x000a_(b)" totalsRowFunction="sum" dataDxfId="45" totalsRowDxfId="44" dataCellStyle="Currency" totalsRowCellStyle="Total"/>
    <tableColumn id="9" xr3:uid="{00000000-0010-0000-0000-000009000000}" name="Total_x000a_Current_x000a_Apportionment_x000a_(a) + (b)" totalsRowFunction="sum" dataDxfId="43" totalsRowDxfId="42" dataCellStyle="Currency" totalsRowCellStyle="Total">
      <calculatedColumnFormula>SUM(Table4[[#This Row],[Current Apportionment
Counseling
Services
(b)]:[Current
Apportionment
Reimbursement
Request
(a)]])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 for local educational agenc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42" displayName="Table42" ref="A3:M6" totalsRowCount="1" headerRowDxfId="41" headerRowBorderDxfId="40" tableBorderDxfId="39" totalsRowCellStyle="Total">
  <autoFilter ref="A3:M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County_x000a_Name" totalsRowLabel="Statewide Non-Public School Total" dataDxfId="38" totalsRowDxfId="37" dataCellStyle="Currency" totalsRowCellStyle="Total"/>
    <tableColumn id="2" xr3:uid="{00000000-0010-0000-0100-000002000000}" name="FI$Cal_x000a_Supplier_x000a_ID" dataDxfId="36" totalsRowDxfId="35" totalsRowCellStyle="Total"/>
    <tableColumn id="3" xr3:uid="{00000000-0010-0000-0100-000003000000}" name="FI$Cal Address Sequence_x000a_ID" dataDxfId="34" totalsRowDxfId="33" totalsRowCellStyle="Total"/>
    <tableColumn id="4" xr3:uid="{00000000-0010-0000-0100-000004000000}" name="County_x000a_Code" dataDxfId="32" totalsRowDxfId="31" totalsRowCellStyle="Total"/>
    <tableColumn id="5" xr3:uid="{00000000-0010-0000-0100-000005000000}" name="District_x000a_Code" dataDxfId="30" totalsRowDxfId="29" totalsRowCellStyle="Total"/>
    <tableColumn id="6" xr3:uid="{00000000-0010-0000-0100-000006000000}" name="School_x000a_Code" dataDxfId="28" totalsRowDxfId="27" totalsRowCellStyle="Total"/>
    <tableColumn id="10" xr3:uid="{00000000-0010-0000-0100-00000A000000}" name="Service Location Field" dataDxfId="26" totalsRowDxfId="25" totalsRowCellStyle="Total"/>
    <tableColumn id="11" xr3:uid="{00000000-0010-0000-0100-00000B000000}" name="Nonpublic Agency" dataDxfId="24" totalsRowDxfId="23" totalsRowCellStyle="Total"/>
    <tableColumn id="14" xr3:uid="{00000000-0010-0000-0100-00000E000000}" name="Prior_x000a_Apportionment_x000a_Reimbursement_x000a_Requests" totalsRowFunction="sum" dataDxfId="22" totalsRowDxfId="21" totalsRowCellStyle="Total"/>
    <tableColumn id="12" xr3:uid="{00000000-0010-0000-0100-00000C000000}" name="Prior_x000a_Apportionment(s)_x000a_Counseling_x000a_Services" totalsRowFunction="sum" dataDxfId="20" totalsRowDxfId="19" totalsRowCellStyle="Total"/>
    <tableColumn id="13" xr3:uid="{00000000-0010-0000-0100-00000D000000}" name="Current_x000a_Apportionment_x000a_Reimbursement_x000a_Requests_x000a_(a)" totalsRowFunction="sum" dataDxfId="18" totalsRowDxfId="17" dataCellStyle="Currency 2" totalsRowCellStyle="Total"/>
    <tableColumn id="8" xr3:uid="{00000000-0010-0000-0100-000008000000}" name="Current_x000a_Apportionment_x000a_Counseling_x000a_Services_x000a_(b)" totalsRowFunction="sum" dataDxfId="16" totalsRowDxfId="15" dataCellStyle="Currency 2" totalsRowCellStyle="Total"/>
    <tableColumn id="9" xr3:uid="{00000000-0010-0000-0100-000009000000}" name="Total_x000a_Current_x000a_Apportionment_x000a_(a) + (b)" totalsRowFunction="sum" dataDxfId="14" totalsRowDxfId="13" dataCellStyle="Currency 2" totalsRowCellStyle="Total">
      <calculatedColumnFormula>SUM(Table42[[#This Row],[Current
Apportionment
Counseling
Services
(b)]:[Current
Apportionment
Reimbursement
Requests
(a)]])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 for nonpublic agencie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2771F8-A068-4A3E-9E24-904FF5A5639F}" name="Table2" displayName="Table2" ref="A3:E13" totalsRowCount="1" headerRowDxfId="12" headerRowBorderDxfId="11" tableBorderDxfId="10" totalsRowCellStyle="Total">
  <autoFilter ref="A3:E12" xr:uid="{DEA06029-AF4B-417C-8E85-122FF118869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BE23D26-D8B4-42E6-9925-382E62DD517C}" name="County Code" totalsRowLabel="Statewide Total" dataDxfId="9" totalsRowDxfId="8" totalsRowCellStyle="Total"/>
    <tableColumn id="2" xr3:uid="{C4DE9305-06AB-4AD2-87EC-AACEE286B828}" name="Payee" dataDxfId="7" totalsRowDxfId="6" totalsRowCellStyle="Total"/>
    <tableColumn id="3" xr3:uid="{E77C8EFC-834D-4E05-8B3C-D517D1670D47}" name="Invoice Number" dataDxfId="5" totalsRowDxfId="4" totalsRowCellStyle="Total"/>
    <tableColumn id="4" xr3:uid="{29DAFC96-DAE4-44AE-A901-E80C83CF5B69}" name="Amount" totalsRowFunction="sum" dataDxfId="3" totalsRowDxfId="2" totalsRowCellStyle="Total"/>
    <tableColumn id="5" xr3:uid="{ADD2E83A-5A00-488A-84BC-78A71346DD7A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"/>
  <cols>
    <col min="1" max="1" width="13.5546875" style="5" customWidth="1"/>
    <col min="2" max="2" width="17.5546875" style="6" customWidth="1"/>
    <col min="3" max="3" width="10.77734375" style="6" customWidth="1"/>
    <col min="4" max="4" width="8" style="12" customWidth="1"/>
    <col min="5" max="5" width="7.88671875" style="12" customWidth="1"/>
    <col min="6" max="6" width="8.88671875" style="12"/>
    <col min="7" max="7" width="11.109375" style="12" customWidth="1"/>
    <col min="8" max="8" width="33.21875" customWidth="1"/>
    <col min="9" max="10" width="14.6640625" style="6" customWidth="1"/>
    <col min="11" max="11" width="13.77734375" style="6" customWidth="1"/>
    <col min="12" max="12" width="15.88671875" style="6" bestFit="1" customWidth="1"/>
    <col min="13" max="13" width="12.88671875" customWidth="1"/>
    <col min="14" max="15" width="13.21875" style="6" customWidth="1"/>
    <col min="16" max="16" width="10.5546875" style="4" customWidth="1"/>
    <col min="17" max="18" width="15" style="6" customWidth="1"/>
    <col min="19" max="19" width="13.88671875" style="6" customWidth="1"/>
  </cols>
  <sheetData>
    <row r="1" spans="1:19" s="21" customFormat="1" ht="18" x14ac:dyDescent="0.25">
      <c r="A1" s="77" t="s">
        <v>35</v>
      </c>
      <c r="B1" s="19"/>
      <c r="C1" s="19"/>
      <c r="D1" s="20"/>
      <c r="E1" s="20"/>
      <c r="F1" s="20"/>
      <c r="G1" s="20"/>
      <c r="I1" s="19"/>
      <c r="J1" s="19"/>
      <c r="K1" s="19"/>
      <c r="L1" s="19"/>
      <c r="M1" s="19"/>
      <c r="N1" s="19"/>
      <c r="O1" s="22"/>
      <c r="P1" s="19"/>
      <c r="Q1" s="19"/>
      <c r="R1" s="19"/>
    </row>
    <row r="2" spans="1:19" ht="15.75" x14ac:dyDescent="0.25">
      <c r="A2" s="21" t="s">
        <v>12</v>
      </c>
      <c r="B2"/>
      <c r="C2"/>
      <c r="D2"/>
      <c r="E2"/>
      <c r="F2"/>
      <c r="G2"/>
      <c r="I2"/>
      <c r="J2"/>
      <c r="K2"/>
      <c r="L2"/>
      <c r="N2"/>
      <c r="O2"/>
      <c r="P2"/>
      <c r="Q2"/>
      <c r="R2"/>
      <c r="S2"/>
    </row>
    <row r="3" spans="1:19" s="12" customFormat="1" ht="75.75" thickBot="1" x14ac:dyDescent="0.25">
      <c r="A3" s="15" t="s">
        <v>6</v>
      </c>
      <c r="B3" s="15" t="s">
        <v>10</v>
      </c>
      <c r="C3" s="15" t="s">
        <v>11</v>
      </c>
      <c r="D3" s="16" t="s">
        <v>14</v>
      </c>
      <c r="E3" s="16" t="s">
        <v>1</v>
      </c>
      <c r="F3" s="17" t="s">
        <v>2</v>
      </c>
      <c r="G3" s="16" t="s">
        <v>9</v>
      </c>
      <c r="H3" s="16" t="s">
        <v>3</v>
      </c>
      <c r="I3" s="18" t="s">
        <v>52</v>
      </c>
      <c r="J3" s="18" t="s">
        <v>49</v>
      </c>
      <c r="K3" s="18" t="s">
        <v>71</v>
      </c>
      <c r="L3" s="18" t="s">
        <v>72</v>
      </c>
      <c r="M3" s="18" t="s">
        <v>51</v>
      </c>
      <c r="N3" s="36"/>
    </row>
    <row r="4" spans="1:19" s="12" customFormat="1" ht="15.75" thickTop="1" x14ac:dyDescent="0.2">
      <c r="A4" s="50" t="s">
        <v>21</v>
      </c>
      <c r="B4" s="51" t="s">
        <v>74</v>
      </c>
      <c r="C4" s="51" t="s">
        <v>22</v>
      </c>
      <c r="D4" s="52">
        <v>4</v>
      </c>
      <c r="E4" s="52">
        <v>10041</v>
      </c>
      <c r="F4" s="53" t="s">
        <v>17</v>
      </c>
      <c r="G4" s="54">
        <v>10041</v>
      </c>
      <c r="H4" s="55" t="s">
        <v>23</v>
      </c>
      <c r="I4" s="56">
        <v>0</v>
      </c>
      <c r="J4" s="56">
        <v>0</v>
      </c>
      <c r="K4" s="56">
        <v>0</v>
      </c>
      <c r="L4" s="56">
        <v>91669</v>
      </c>
      <c r="M4" s="56">
        <f>SUM(Table4[[#This Row],[Current Apportionment
Counseling
Services
(b)]:[Current
Apportionment
Reimbursement
Request
(a)]])</f>
        <v>91669</v>
      </c>
      <c r="N4" s="32"/>
    </row>
    <row r="5" spans="1:19" s="12" customFormat="1" x14ac:dyDescent="0.2">
      <c r="A5" s="27" t="s">
        <v>24</v>
      </c>
      <c r="B5" s="57" t="s">
        <v>75</v>
      </c>
      <c r="C5" s="57" t="s">
        <v>22</v>
      </c>
      <c r="D5" s="28">
        <v>17</v>
      </c>
      <c r="E5" s="28">
        <v>10173</v>
      </c>
      <c r="F5" s="29" t="s">
        <v>17</v>
      </c>
      <c r="G5" s="30">
        <v>10173</v>
      </c>
      <c r="H5" s="31" t="s">
        <v>25</v>
      </c>
      <c r="I5" s="32">
        <v>0</v>
      </c>
      <c r="J5" s="32">
        <v>0</v>
      </c>
      <c r="K5" s="32">
        <v>0</v>
      </c>
      <c r="L5" s="32">
        <v>283525</v>
      </c>
      <c r="M5" s="32">
        <f>SUM(Table4[[#This Row],[Current Apportionment
Counseling
Services
(b)]:[Current
Apportionment
Reimbursement
Request
(a)]])</f>
        <v>283525</v>
      </c>
      <c r="N5" s="32"/>
    </row>
    <row r="6" spans="1:19" s="12" customFormat="1" x14ac:dyDescent="0.2">
      <c r="A6" s="27" t="s">
        <v>26</v>
      </c>
      <c r="B6" s="57" t="s">
        <v>76</v>
      </c>
      <c r="C6" s="57" t="s">
        <v>27</v>
      </c>
      <c r="D6" s="28">
        <v>23</v>
      </c>
      <c r="E6" s="28">
        <v>10231</v>
      </c>
      <c r="F6" s="29" t="s">
        <v>17</v>
      </c>
      <c r="G6" s="30">
        <v>10231</v>
      </c>
      <c r="H6" s="31" t="s">
        <v>28</v>
      </c>
      <c r="I6" s="32">
        <v>0</v>
      </c>
      <c r="J6" s="32">
        <v>0</v>
      </c>
      <c r="K6" s="32">
        <v>0</v>
      </c>
      <c r="L6" s="32">
        <v>201097</v>
      </c>
      <c r="M6" s="32">
        <f>SUM(Table4[[#This Row],[Current Apportionment
Counseling
Services
(b)]:[Current
Apportionment
Reimbursement
Request
(a)]])</f>
        <v>201097</v>
      </c>
      <c r="N6" s="32"/>
    </row>
    <row r="7" spans="1:19" s="12" customFormat="1" x14ac:dyDescent="0.2">
      <c r="A7" s="27" t="s">
        <v>45</v>
      </c>
      <c r="B7" s="57" t="s">
        <v>77</v>
      </c>
      <c r="C7" s="57" t="s">
        <v>46</v>
      </c>
      <c r="D7" s="28">
        <v>37</v>
      </c>
      <c r="E7" s="28">
        <v>76851</v>
      </c>
      <c r="F7" s="29" t="s">
        <v>17</v>
      </c>
      <c r="G7" s="30">
        <v>76851</v>
      </c>
      <c r="H7" s="31" t="s">
        <v>81</v>
      </c>
      <c r="I7" s="32">
        <v>0</v>
      </c>
      <c r="J7" s="32">
        <v>0</v>
      </c>
      <c r="K7" s="32">
        <v>0</v>
      </c>
      <c r="L7" s="32">
        <v>90000</v>
      </c>
      <c r="M7" s="32">
        <f>SUM(Table4[[#This Row],[Current Apportionment
Counseling
Services
(b)]:[Current
Apportionment
Reimbursement
Request
(a)]])</f>
        <v>90000</v>
      </c>
      <c r="N7" s="32"/>
    </row>
    <row r="8" spans="1:19" s="12" customFormat="1" x14ac:dyDescent="0.2">
      <c r="A8" s="27" t="s">
        <v>29</v>
      </c>
      <c r="B8" s="57" t="s">
        <v>78</v>
      </c>
      <c r="C8" s="57" t="s">
        <v>27</v>
      </c>
      <c r="D8" s="28">
        <v>42</v>
      </c>
      <c r="E8" s="28">
        <v>10421</v>
      </c>
      <c r="F8" s="29" t="s">
        <v>17</v>
      </c>
      <c r="G8" s="30">
        <v>10421</v>
      </c>
      <c r="H8" s="31" t="s">
        <v>30</v>
      </c>
      <c r="I8" s="32">
        <v>0</v>
      </c>
      <c r="J8" s="32">
        <v>0</v>
      </c>
      <c r="K8" s="34">
        <v>0</v>
      </c>
      <c r="L8" s="32">
        <v>187242</v>
      </c>
      <c r="M8" s="34">
        <f>SUM(Table4[[#This Row],[Current Apportionment
Counseling
Services
(b)]:[Current
Apportionment
Reimbursement
Request
(a)]])</f>
        <v>187242</v>
      </c>
      <c r="N8" s="34"/>
    </row>
    <row r="9" spans="1:19" s="12" customFormat="1" x14ac:dyDescent="0.2">
      <c r="A9" s="27" t="s">
        <v>42</v>
      </c>
      <c r="B9" s="57" t="s">
        <v>78</v>
      </c>
      <c r="C9" s="57" t="s">
        <v>27</v>
      </c>
      <c r="D9" s="28">
        <v>42</v>
      </c>
      <c r="E9" s="28">
        <v>76786</v>
      </c>
      <c r="F9" s="29" t="s">
        <v>17</v>
      </c>
      <c r="G9" s="30">
        <v>76786</v>
      </c>
      <c r="H9" s="31" t="s">
        <v>43</v>
      </c>
      <c r="I9" s="32">
        <v>0</v>
      </c>
      <c r="J9" s="32">
        <v>0</v>
      </c>
      <c r="K9" s="32">
        <v>0</v>
      </c>
      <c r="L9" s="32">
        <v>101412</v>
      </c>
      <c r="M9" s="32">
        <f>SUM(Table4[[#This Row],[Current Apportionment
Counseling
Services
(b)]:[Current
Apportionment
Reimbursement
Request
(a)]])</f>
        <v>101412</v>
      </c>
      <c r="N9" s="32"/>
    </row>
    <row r="10" spans="1:19" s="12" customFormat="1" x14ac:dyDescent="0.2">
      <c r="A10" s="27" t="s">
        <v>42</v>
      </c>
      <c r="B10" s="57" t="s">
        <v>78</v>
      </c>
      <c r="C10" s="57" t="s">
        <v>27</v>
      </c>
      <c r="D10" s="28">
        <v>42</v>
      </c>
      <c r="E10" s="28">
        <v>69161</v>
      </c>
      <c r="F10" s="29" t="s">
        <v>17</v>
      </c>
      <c r="G10" s="30">
        <v>69161</v>
      </c>
      <c r="H10" s="31" t="s">
        <v>44</v>
      </c>
      <c r="I10" s="32">
        <v>302218</v>
      </c>
      <c r="J10" s="32">
        <v>0</v>
      </c>
      <c r="K10" s="32">
        <v>242453</v>
      </c>
      <c r="L10" s="32">
        <v>0</v>
      </c>
      <c r="M10" s="32">
        <f>SUM(Table4[[#This Row],[Current Apportionment
Counseling
Services
(b)]:[Current
Apportionment
Reimbursement
Request
(a)]])</f>
        <v>242453</v>
      </c>
      <c r="N10" s="32"/>
    </row>
    <row r="11" spans="1:19" s="12" customFormat="1" x14ac:dyDescent="0.2">
      <c r="A11" s="27" t="s">
        <v>29</v>
      </c>
      <c r="B11" s="57" t="s">
        <v>78</v>
      </c>
      <c r="C11" s="57" t="s">
        <v>27</v>
      </c>
      <c r="D11" s="28">
        <v>42</v>
      </c>
      <c r="E11" s="28">
        <v>69310</v>
      </c>
      <c r="F11" s="29" t="s">
        <v>17</v>
      </c>
      <c r="G11" s="30">
        <v>69310</v>
      </c>
      <c r="H11" s="31" t="s">
        <v>48</v>
      </c>
      <c r="I11" s="32">
        <v>0</v>
      </c>
      <c r="J11" s="32">
        <v>0</v>
      </c>
      <c r="K11" s="32">
        <v>5429</v>
      </c>
      <c r="L11" s="32">
        <v>0</v>
      </c>
      <c r="M11" s="32">
        <f>SUM(Table4[[#This Row],[Current Apportionment
Counseling
Services
(b)]:[Current
Apportionment
Reimbursement
Request
(a)]])</f>
        <v>5429</v>
      </c>
      <c r="N11" s="32"/>
    </row>
    <row r="12" spans="1:19" s="12" customFormat="1" x14ac:dyDescent="0.2">
      <c r="A12" s="33" t="s">
        <v>31</v>
      </c>
      <c r="B12" s="58" t="s">
        <v>79</v>
      </c>
      <c r="C12" s="58" t="s">
        <v>32</v>
      </c>
      <c r="D12" s="28">
        <v>49</v>
      </c>
      <c r="E12" s="28">
        <v>10496</v>
      </c>
      <c r="F12" s="26" t="s">
        <v>17</v>
      </c>
      <c r="G12" s="30">
        <v>10496</v>
      </c>
      <c r="H12" s="10" t="s">
        <v>33</v>
      </c>
      <c r="I12" s="32">
        <v>0</v>
      </c>
      <c r="J12" s="32">
        <v>0</v>
      </c>
      <c r="K12" s="32">
        <v>0</v>
      </c>
      <c r="L12" s="32">
        <v>310630</v>
      </c>
      <c r="M12" s="32">
        <f>SUM(Table4[[#This Row],[Current Apportionment
Counseling
Services
(b)]:[Current
Apportionment
Reimbursement
Request
(a)]])</f>
        <v>310630</v>
      </c>
      <c r="N12" s="32"/>
    </row>
    <row r="13" spans="1:19" s="12" customFormat="1" x14ac:dyDescent="0.2">
      <c r="A13" s="33" t="s">
        <v>15</v>
      </c>
      <c r="B13" s="58" t="s">
        <v>80</v>
      </c>
      <c r="C13" s="58" t="s">
        <v>27</v>
      </c>
      <c r="D13" s="28">
        <v>56</v>
      </c>
      <c r="E13" s="28">
        <v>72520</v>
      </c>
      <c r="F13" s="26" t="s">
        <v>17</v>
      </c>
      <c r="G13" s="30">
        <v>72520</v>
      </c>
      <c r="H13" s="10" t="s">
        <v>34</v>
      </c>
      <c r="I13" s="32">
        <v>0</v>
      </c>
      <c r="J13" s="32">
        <v>0</v>
      </c>
      <c r="K13" s="32">
        <v>0</v>
      </c>
      <c r="L13" s="32">
        <v>132033</v>
      </c>
      <c r="M13" s="32">
        <f>SUM(Table4[[#This Row],[Current Apportionment
Counseling
Services
(b)]:[Current
Apportionment
Reimbursement
Request
(a)]])</f>
        <v>132033</v>
      </c>
      <c r="N13" s="32"/>
    </row>
    <row r="14" spans="1:19" s="10" customFormat="1" x14ac:dyDescent="0.2">
      <c r="A14" s="39" t="s">
        <v>15</v>
      </c>
      <c r="B14" s="59" t="s">
        <v>80</v>
      </c>
      <c r="C14" s="60">
        <v>1</v>
      </c>
      <c r="D14" s="40">
        <v>56</v>
      </c>
      <c r="E14" s="40">
        <v>72652</v>
      </c>
      <c r="F14" s="61" t="s">
        <v>17</v>
      </c>
      <c r="G14" s="40">
        <v>72652</v>
      </c>
      <c r="H14" s="39" t="s">
        <v>16</v>
      </c>
      <c r="I14" s="62">
        <v>8755</v>
      </c>
      <c r="J14" s="62">
        <v>0</v>
      </c>
      <c r="K14" s="62">
        <v>0</v>
      </c>
      <c r="L14" s="62">
        <v>137137</v>
      </c>
      <c r="M14" s="62">
        <f>SUM(Table4[[#This Row],[Current Apportionment
Counseling
Services
(b)]:[Current
Apportionment
Reimbursement
Request
(a)]])</f>
        <v>137137</v>
      </c>
      <c r="N14" s="11"/>
    </row>
    <row r="15" spans="1:19" s="9" customFormat="1" ht="15.75" x14ac:dyDescent="0.25">
      <c r="A15" s="69" t="s">
        <v>8</v>
      </c>
      <c r="B15" s="70"/>
      <c r="C15" s="70"/>
      <c r="D15" s="71"/>
      <c r="E15" s="71"/>
      <c r="F15" s="71"/>
      <c r="G15" s="71"/>
      <c r="H15" s="72"/>
      <c r="I15" s="73">
        <f>SUM(I4:I14)</f>
        <v>310973</v>
      </c>
      <c r="J15" s="73">
        <f>SUM(J4:J14)</f>
        <v>0</v>
      </c>
      <c r="K15" s="73">
        <f>SUBTOTAL(109,Table4[Current
Apportionment
Reimbursement
Request
(a)])</f>
        <v>247882</v>
      </c>
      <c r="L15" s="73">
        <f>SUBTOTAL(109,Table4[Current Apportionment
Counseling
Services
(b)])</f>
        <v>1534745</v>
      </c>
      <c r="M15" s="73">
        <f>SUBTOTAL(109,Table4[Total
Current
Apportionment
(a) + (b)])</f>
        <v>1782627</v>
      </c>
      <c r="N15" s="37"/>
      <c r="O15" s="1"/>
      <c r="Q15" s="8"/>
      <c r="R15" s="8"/>
    </row>
    <row r="16" spans="1:19" s="9" customFormat="1" x14ac:dyDescent="0.2">
      <c r="A16" s="2" t="s">
        <v>4</v>
      </c>
      <c r="B16" s="7"/>
      <c r="C16" s="7"/>
      <c r="D16" s="14"/>
      <c r="E16" s="14"/>
      <c r="F16" s="14"/>
      <c r="G16" s="14"/>
      <c r="I16" s="7"/>
      <c r="J16" s="7"/>
      <c r="K16" s="7"/>
      <c r="L16" s="7"/>
      <c r="N16" s="7"/>
      <c r="O16" s="7"/>
      <c r="P16" s="1"/>
      <c r="R16" s="8"/>
      <c r="S16" s="8"/>
    </row>
    <row r="17" spans="1:19" s="9" customFormat="1" x14ac:dyDescent="0.2">
      <c r="A17" s="2" t="s">
        <v>5</v>
      </c>
      <c r="B17" s="7"/>
      <c r="C17" s="7"/>
      <c r="D17" s="14"/>
      <c r="E17" s="14"/>
      <c r="F17" s="14"/>
      <c r="G17" s="14"/>
      <c r="I17" s="7"/>
      <c r="J17" s="7"/>
      <c r="K17" s="7"/>
      <c r="L17" s="7"/>
      <c r="N17" s="7"/>
      <c r="O17" s="7"/>
      <c r="P17" s="1"/>
      <c r="R17" s="8"/>
      <c r="S17" s="8"/>
    </row>
    <row r="18" spans="1:19" x14ac:dyDescent="0.2">
      <c r="A18" s="3" t="s">
        <v>53</v>
      </c>
      <c r="B18" s="7"/>
      <c r="C18" s="7"/>
      <c r="D18" s="14"/>
      <c r="E18" s="14"/>
      <c r="F18" s="14"/>
      <c r="G18" s="14"/>
      <c r="H18" s="9"/>
      <c r="I18" s="7"/>
      <c r="J18" s="7"/>
      <c r="K18" s="7"/>
      <c r="L18" s="7"/>
      <c r="N18" s="7"/>
      <c r="O18" s="7"/>
    </row>
  </sheetData>
  <printOptions horizontalCentered="1"/>
  <pageMargins left="0.35" right="0.35" top="0.5" bottom="0.75" header="4" footer="0.3"/>
  <pageSetup scale="60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"/>
  <sheetViews>
    <sheetView workbookViewId="0">
      <pane ySplit="3" topLeftCell="A4" activePane="bottomLeft" state="frozen"/>
      <selection pane="bottomLeft"/>
    </sheetView>
  </sheetViews>
  <sheetFormatPr defaultRowHeight="15" x14ac:dyDescent="0.2"/>
  <cols>
    <col min="1" max="1" width="13.5546875" style="5" customWidth="1"/>
    <col min="2" max="2" width="11" style="6" bestFit="1" customWidth="1"/>
    <col min="3" max="3" width="9.77734375" style="6" customWidth="1"/>
    <col min="4" max="4" width="7.21875" style="12" customWidth="1"/>
    <col min="5" max="5" width="7.88671875" style="12" customWidth="1"/>
    <col min="6" max="6" width="8.88671875" style="12"/>
    <col min="7" max="7" width="7.6640625" style="12" bestFit="1" customWidth="1"/>
    <col min="8" max="8" width="24.77734375" customWidth="1"/>
    <col min="9" max="9" width="16.88671875" bestFit="1" customWidth="1"/>
    <col min="10" max="10" width="15.44140625" style="6" customWidth="1"/>
    <col min="11" max="11" width="14.44140625" style="6" customWidth="1"/>
    <col min="12" max="12" width="15.88671875" style="6" bestFit="1" customWidth="1"/>
    <col min="13" max="13" width="13" customWidth="1"/>
    <col min="14" max="14" width="12.88671875" customWidth="1"/>
    <col min="15" max="15" width="13.21875" style="6" customWidth="1"/>
    <col min="16" max="16" width="10.5546875" style="4" customWidth="1"/>
    <col min="17" max="18" width="15" style="6" customWidth="1"/>
    <col min="19" max="19" width="13.88671875" style="6" customWidth="1"/>
  </cols>
  <sheetData>
    <row r="1" spans="1:19" s="21" customFormat="1" ht="18" x14ac:dyDescent="0.25">
      <c r="A1" s="76" t="s">
        <v>35</v>
      </c>
      <c r="B1" s="19"/>
      <c r="C1" s="19"/>
      <c r="D1" s="20"/>
      <c r="E1" s="20"/>
      <c r="F1" s="20"/>
      <c r="G1" s="20"/>
      <c r="J1" s="19"/>
      <c r="K1" s="19"/>
      <c r="L1" s="19"/>
      <c r="M1" s="19"/>
      <c r="N1" s="22"/>
      <c r="O1" s="19"/>
      <c r="P1" s="19"/>
      <c r="Q1" s="19"/>
    </row>
    <row r="2" spans="1:19" ht="15.75" x14ac:dyDescent="0.25">
      <c r="A2" s="21" t="s">
        <v>12</v>
      </c>
      <c r="B2"/>
      <c r="C2"/>
      <c r="D2"/>
      <c r="E2"/>
      <c r="F2"/>
      <c r="G2"/>
      <c r="J2"/>
      <c r="K2"/>
      <c r="L2"/>
      <c r="O2"/>
      <c r="P2"/>
      <c r="Q2"/>
      <c r="R2"/>
      <c r="S2"/>
    </row>
    <row r="3" spans="1:19" s="12" customFormat="1" ht="75.75" thickBot="1" x14ac:dyDescent="0.25">
      <c r="A3" s="47" t="s">
        <v>6</v>
      </c>
      <c r="B3" s="47" t="s">
        <v>66</v>
      </c>
      <c r="C3" s="47" t="s">
        <v>67</v>
      </c>
      <c r="D3" s="16" t="s">
        <v>14</v>
      </c>
      <c r="E3" s="16" t="s">
        <v>1</v>
      </c>
      <c r="F3" s="17" t="s">
        <v>2</v>
      </c>
      <c r="G3" s="16" t="s">
        <v>9</v>
      </c>
      <c r="H3" s="16" t="s">
        <v>62</v>
      </c>
      <c r="I3" s="16" t="s">
        <v>63</v>
      </c>
      <c r="J3" s="46" t="s">
        <v>64</v>
      </c>
      <c r="K3" s="46" t="s">
        <v>65</v>
      </c>
      <c r="L3" s="63" t="s">
        <v>50</v>
      </c>
      <c r="M3" s="48" t="s">
        <v>51</v>
      </c>
    </row>
    <row r="4" spans="1:19" s="10" customFormat="1" ht="15.75" thickTop="1" x14ac:dyDescent="0.2">
      <c r="A4" s="45" t="s">
        <v>29</v>
      </c>
      <c r="B4" s="44" t="s">
        <v>61</v>
      </c>
      <c r="C4" s="43" t="s">
        <v>27</v>
      </c>
      <c r="D4" s="12">
        <v>42</v>
      </c>
      <c r="E4" s="12">
        <v>69252</v>
      </c>
      <c r="F4" s="26" t="s">
        <v>60</v>
      </c>
      <c r="G4" s="13" t="s">
        <v>59</v>
      </c>
      <c r="H4" s="10" t="s">
        <v>58</v>
      </c>
      <c r="I4" s="10">
        <v>0</v>
      </c>
      <c r="J4" s="42">
        <v>0</v>
      </c>
      <c r="K4" s="42">
        <v>214821</v>
      </c>
      <c r="L4" s="42">
        <v>0</v>
      </c>
      <c r="M4" s="42">
        <f>SUM(Table42[[#This Row],[Current
Apportionment
Counseling
Services
(b)]:[Current
Apportionment
Reimbursement
Requests
(a)]])</f>
        <v>214821</v>
      </c>
    </row>
    <row r="5" spans="1:19" s="9" customFormat="1" x14ac:dyDescent="0.2">
      <c r="A5" s="10" t="s">
        <v>13</v>
      </c>
      <c r="B5" s="41" t="s">
        <v>57</v>
      </c>
      <c r="C5" s="23">
        <v>6</v>
      </c>
      <c r="D5" s="13">
        <v>49</v>
      </c>
      <c r="E5" s="13">
        <v>70896</v>
      </c>
      <c r="F5" s="13">
        <v>6983712</v>
      </c>
      <c r="G5" s="40" t="s">
        <v>56</v>
      </c>
      <c r="H5" s="39" t="s">
        <v>55</v>
      </c>
      <c r="I5" s="11">
        <v>25656</v>
      </c>
      <c r="J5" s="11">
        <v>0</v>
      </c>
      <c r="K5" s="11">
        <v>29616</v>
      </c>
      <c r="L5" s="11">
        <v>30651</v>
      </c>
      <c r="M5" s="11">
        <f>SUM(Table42[[#This Row],[Current
Apportionment
Counseling
Services
(b)]:[Current
Apportionment
Reimbursement
Requests
(a)]])</f>
        <v>60267</v>
      </c>
      <c r="N5" s="1"/>
      <c r="P5" s="38"/>
      <c r="Q5" s="38"/>
    </row>
    <row r="6" spans="1:19" s="9" customFormat="1" ht="15.75" x14ac:dyDescent="0.25">
      <c r="A6" s="69" t="s">
        <v>54</v>
      </c>
      <c r="B6" s="70"/>
      <c r="C6" s="70"/>
      <c r="D6" s="71"/>
      <c r="E6" s="71"/>
      <c r="F6" s="71"/>
      <c r="G6" s="71"/>
      <c r="H6" s="72"/>
      <c r="I6" s="73">
        <f>SUBTOTAL(109,Table42[Prior
Apportionment
Reimbursement
Requests])</f>
        <v>25656</v>
      </c>
      <c r="J6" s="73">
        <f>SUBTOTAL(109,Table42[Prior
Apportionment(s)
Counseling
Services])</f>
        <v>0</v>
      </c>
      <c r="K6" s="73">
        <f>SUBTOTAL(109,Table42[Current
Apportionment
Reimbursement
Requests
(a)])</f>
        <v>244437</v>
      </c>
      <c r="L6" s="73">
        <f>SUBTOTAL(109,Table42[Current
Apportionment
Counseling
Services
(b)])</f>
        <v>30651</v>
      </c>
      <c r="M6" s="73">
        <f>SUBTOTAL(109,Table42[Total
Current
Apportionment
(a) + (b)])</f>
        <v>275088</v>
      </c>
      <c r="N6" s="1"/>
      <c r="P6" s="38"/>
      <c r="Q6" s="38"/>
    </row>
    <row r="7" spans="1:19" s="9" customFormat="1" x14ac:dyDescent="0.2">
      <c r="A7" s="2" t="s">
        <v>4</v>
      </c>
      <c r="B7" s="7"/>
      <c r="C7" s="7"/>
      <c r="D7" s="14"/>
      <c r="E7" s="14"/>
      <c r="F7" s="14"/>
      <c r="G7" s="14"/>
      <c r="J7" s="7"/>
      <c r="K7" s="7"/>
      <c r="L7" s="7"/>
      <c r="O7" s="7"/>
      <c r="P7" s="1"/>
      <c r="R7" s="38"/>
      <c r="S7" s="38"/>
    </row>
    <row r="8" spans="1:19" x14ac:dyDescent="0.2">
      <c r="A8" s="2" t="s">
        <v>5</v>
      </c>
      <c r="B8" s="7"/>
      <c r="C8" s="7"/>
      <c r="D8" s="14"/>
      <c r="E8" s="14"/>
      <c r="F8" s="14"/>
      <c r="G8" s="14"/>
      <c r="H8" s="9"/>
      <c r="I8" s="9"/>
      <c r="J8" s="7"/>
      <c r="K8" s="7"/>
      <c r="L8" s="7"/>
      <c r="O8" s="7"/>
    </row>
    <row r="9" spans="1:19" x14ac:dyDescent="0.2">
      <c r="A9" s="3" t="s">
        <v>53</v>
      </c>
      <c r="B9" s="7"/>
      <c r="C9" s="7"/>
      <c r="D9" s="14"/>
      <c r="E9" s="14"/>
      <c r="F9" s="14"/>
      <c r="G9" s="14"/>
      <c r="H9" s="9"/>
      <c r="I9" s="9"/>
      <c r="J9" s="7"/>
      <c r="K9" s="7"/>
      <c r="L9" s="7"/>
      <c r="O9" s="7"/>
    </row>
  </sheetData>
  <printOptions horizontalCentered="1"/>
  <pageMargins left="0.35" right="0.35" top="0.5" bottom="0.75" header="4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0"/>
  <sheetViews>
    <sheetView zoomScaleNormal="100" workbookViewId="0"/>
  </sheetViews>
  <sheetFormatPr defaultColWidth="8.88671875" defaultRowHeight="15" x14ac:dyDescent="0.2"/>
  <cols>
    <col min="1" max="1" width="13.6640625" style="26" customWidth="1"/>
    <col min="2" max="2" width="23.6640625" bestFit="1" customWidth="1"/>
    <col min="3" max="3" width="23.21875" customWidth="1"/>
    <col min="4" max="4" width="10.77734375" style="25" customWidth="1"/>
    <col min="5" max="5" width="11.109375" customWidth="1"/>
    <col min="6" max="7" width="8.44140625" bestFit="1" customWidth="1"/>
    <col min="8" max="8" width="9.88671875" bestFit="1" customWidth="1"/>
    <col min="9" max="9" width="7.44140625" bestFit="1" customWidth="1"/>
    <col min="10" max="10" width="8.44140625" bestFit="1" customWidth="1"/>
    <col min="11" max="11" width="9.88671875" customWidth="1"/>
    <col min="12" max="13" width="8.44140625" bestFit="1" customWidth="1"/>
    <col min="14" max="14" width="10.88671875" bestFit="1" customWidth="1"/>
    <col min="15" max="15" width="9.88671875" customWidth="1"/>
    <col min="16" max="16" width="8.44140625" bestFit="1" customWidth="1"/>
    <col min="17" max="17" width="10.88671875" bestFit="1" customWidth="1"/>
    <col min="18" max="18" width="9.88671875" bestFit="1" customWidth="1"/>
    <col min="19" max="19" width="8.44140625" customWidth="1"/>
    <col min="20" max="21" width="10.88671875" bestFit="1" customWidth="1"/>
    <col min="22" max="25" width="9.88671875" bestFit="1" customWidth="1"/>
    <col min="26" max="28" width="9.88671875" customWidth="1"/>
    <col min="29" max="29" width="9.88671875" bestFit="1" customWidth="1"/>
    <col min="30" max="30" width="7.44140625" customWidth="1"/>
    <col min="31" max="31" width="8.44140625" customWidth="1"/>
    <col min="32" max="32" width="9.88671875" customWidth="1"/>
    <col min="33" max="33" width="9.88671875" bestFit="1" customWidth="1"/>
    <col min="34" max="34" width="9.88671875" customWidth="1"/>
    <col min="35" max="36" width="8.44140625" customWidth="1"/>
    <col min="37" max="37" width="7.44140625" customWidth="1"/>
    <col min="38" max="38" width="9.88671875" bestFit="1" customWidth="1"/>
    <col min="39" max="39" width="8.44140625" bestFit="1" customWidth="1"/>
    <col min="40" max="40" width="9.88671875" bestFit="1" customWidth="1"/>
    <col min="41" max="41" width="8.44140625" bestFit="1" customWidth="1"/>
    <col min="42" max="42" width="8.44140625" customWidth="1"/>
    <col min="43" max="43" width="9.88671875" bestFit="1" customWidth="1"/>
    <col min="44" max="44" width="8.44140625" bestFit="1" customWidth="1"/>
    <col min="45" max="45" width="9.88671875" bestFit="1" customWidth="1"/>
    <col min="46" max="46" width="8.44140625" bestFit="1" customWidth="1"/>
    <col min="47" max="47" width="8.44140625" customWidth="1"/>
    <col min="48" max="48" width="9.88671875" bestFit="1" customWidth="1"/>
    <col min="49" max="49" width="7.44140625" bestFit="1" customWidth="1"/>
    <col min="50" max="50" width="9.88671875" bestFit="1" customWidth="1"/>
    <col min="51" max="51" width="11.88671875" customWidth="1"/>
    <col min="52" max="52" width="7.6640625" bestFit="1" customWidth="1"/>
    <col min="53" max="53" width="8" bestFit="1" customWidth="1"/>
    <col min="54" max="54" width="9.44140625" bestFit="1" customWidth="1"/>
    <col min="55" max="55" width="7" bestFit="1" customWidth="1"/>
    <col min="56" max="56" width="12.21875" bestFit="1" customWidth="1"/>
    <col min="58" max="58" width="9.44140625" bestFit="1" customWidth="1"/>
    <col min="59" max="59" width="8" bestFit="1" customWidth="1"/>
    <col min="60" max="60" width="7" bestFit="1" customWidth="1"/>
    <col min="61" max="61" width="9.33203125" bestFit="1" customWidth="1"/>
    <col min="62" max="62" width="8" bestFit="1" customWidth="1"/>
    <col min="63" max="63" width="7" bestFit="1" customWidth="1"/>
    <col min="64" max="65" width="8" bestFit="1" customWidth="1"/>
    <col min="66" max="66" width="7" bestFit="1" customWidth="1"/>
    <col min="67" max="67" width="7.21875" bestFit="1" customWidth="1"/>
    <col min="68" max="68" width="11.5546875" bestFit="1" customWidth="1"/>
    <col min="69" max="70" width="8" bestFit="1" customWidth="1"/>
    <col min="71" max="71" width="8.77734375" bestFit="1" customWidth="1"/>
    <col min="72" max="72" width="10.44140625" bestFit="1" customWidth="1"/>
    <col min="73" max="73" width="8" bestFit="1" customWidth="1"/>
    <col min="74" max="74" width="6.77734375" bestFit="1" customWidth="1"/>
    <col min="75" max="75" width="7" bestFit="1" customWidth="1"/>
    <col min="77" max="77" width="8" bestFit="1" customWidth="1"/>
    <col min="78" max="78" width="7.44140625" bestFit="1" customWidth="1"/>
    <col min="79" max="79" width="9" bestFit="1" customWidth="1"/>
    <col min="80" max="80" width="8" bestFit="1" customWidth="1"/>
    <col min="81" max="81" width="7.33203125" bestFit="1" customWidth="1"/>
    <col min="82" max="82" width="9" bestFit="1" customWidth="1"/>
    <col min="83" max="83" width="11.21875" bestFit="1" customWidth="1"/>
    <col min="84" max="84" width="10.33203125" bestFit="1" customWidth="1"/>
    <col min="85" max="85" width="14.44140625" bestFit="1" customWidth="1"/>
    <col min="86" max="86" width="9.77734375" bestFit="1" customWidth="1"/>
    <col min="87" max="87" width="13.33203125" bestFit="1" customWidth="1"/>
    <col min="88" max="88" width="11.6640625" bestFit="1" customWidth="1"/>
    <col min="89" max="89" width="15.109375" bestFit="1" customWidth="1"/>
    <col min="90" max="90" width="9.88671875" bestFit="1" customWidth="1"/>
    <col min="91" max="91" width="13.21875" bestFit="1" customWidth="1"/>
    <col min="92" max="92" width="10.77734375" bestFit="1" customWidth="1"/>
    <col min="93" max="93" width="10.44140625" bestFit="1" customWidth="1"/>
    <col min="94" max="94" width="8" bestFit="1" customWidth="1"/>
    <col min="95" max="95" width="6" bestFit="1" customWidth="1"/>
    <col min="96" max="96" width="8.33203125" bestFit="1" customWidth="1"/>
    <col min="97" max="97" width="8" bestFit="1" customWidth="1"/>
    <col min="98" max="98" width="8.109375" bestFit="1" customWidth="1"/>
    <col min="99" max="99" width="9.88671875" bestFit="1" customWidth="1"/>
    <col min="100" max="100" width="8" bestFit="1" customWidth="1"/>
    <col min="101" max="101" width="7.77734375" bestFit="1" customWidth="1"/>
    <col min="102" max="102" width="6.33203125" bestFit="1" customWidth="1"/>
    <col min="103" max="103" width="8" bestFit="1" customWidth="1"/>
    <col min="104" max="104" width="9.5546875" bestFit="1" customWidth="1"/>
    <col min="105" max="105" width="8" bestFit="1" customWidth="1"/>
    <col min="106" max="106" width="7" bestFit="1" customWidth="1"/>
    <col min="107" max="107" width="8" bestFit="1" customWidth="1"/>
    <col min="108" max="108" width="32.21875" bestFit="1" customWidth="1"/>
    <col min="109" max="109" width="29.109375" bestFit="1" customWidth="1"/>
  </cols>
  <sheetData>
    <row r="1" spans="1:5" s="21" customFormat="1" ht="18" x14ac:dyDescent="0.25">
      <c r="A1" s="78" t="s">
        <v>36</v>
      </c>
      <c r="D1" s="24"/>
    </row>
    <row r="2" spans="1:5" s="21" customFormat="1" ht="15.75" x14ac:dyDescent="0.25">
      <c r="A2" s="21" t="s">
        <v>12</v>
      </c>
    </row>
    <row r="3" spans="1:5" ht="33" customHeight="1" x14ac:dyDescent="0.25">
      <c r="A3" s="66" t="s">
        <v>0</v>
      </c>
      <c r="B3" s="67" t="s">
        <v>19</v>
      </c>
      <c r="C3" s="67" t="s">
        <v>18</v>
      </c>
      <c r="D3" s="67" t="s">
        <v>7</v>
      </c>
      <c r="E3" s="68" t="s">
        <v>20</v>
      </c>
    </row>
    <row r="4" spans="1:5" ht="19.5" customHeight="1" x14ac:dyDescent="0.2">
      <c r="A4" s="64" t="s">
        <v>73</v>
      </c>
      <c r="B4" s="12" t="s">
        <v>21</v>
      </c>
      <c r="C4" s="12" t="s">
        <v>70</v>
      </c>
      <c r="D4" s="25">
        <v>91669</v>
      </c>
      <c r="E4" s="65">
        <v>113384</v>
      </c>
    </row>
    <row r="5" spans="1:5" ht="19.5" customHeight="1" x14ac:dyDescent="0.2">
      <c r="A5" s="26" t="s">
        <v>37</v>
      </c>
      <c r="B5" s="12" t="s">
        <v>24</v>
      </c>
      <c r="C5" s="12" t="s">
        <v>70</v>
      </c>
      <c r="D5" s="25">
        <v>283525</v>
      </c>
      <c r="E5">
        <v>113385</v>
      </c>
    </row>
    <row r="6" spans="1:5" ht="19.5" customHeight="1" x14ac:dyDescent="0.2">
      <c r="A6" s="26" t="s">
        <v>38</v>
      </c>
      <c r="B6" s="12" t="s">
        <v>26</v>
      </c>
      <c r="C6" s="12" t="s">
        <v>70</v>
      </c>
      <c r="D6" s="25">
        <v>201097</v>
      </c>
      <c r="E6" s="65">
        <v>113386</v>
      </c>
    </row>
    <row r="7" spans="1:5" ht="19.5" customHeight="1" x14ac:dyDescent="0.2">
      <c r="A7" s="29" t="s">
        <v>47</v>
      </c>
      <c r="B7" s="28" t="s">
        <v>45</v>
      </c>
      <c r="C7" s="12" t="s">
        <v>70</v>
      </c>
      <c r="D7" s="35">
        <v>90000</v>
      </c>
      <c r="E7">
        <v>113387</v>
      </c>
    </row>
    <row r="8" spans="1:5" ht="19.5" customHeight="1" x14ac:dyDescent="0.2">
      <c r="A8" s="26" t="s">
        <v>39</v>
      </c>
      <c r="B8" s="12" t="s">
        <v>29</v>
      </c>
      <c r="C8" s="12" t="s">
        <v>70</v>
      </c>
      <c r="D8" s="25">
        <v>536536</v>
      </c>
      <c r="E8" s="65">
        <v>113388</v>
      </c>
    </row>
    <row r="9" spans="1:5" ht="19.5" customHeight="1" x14ac:dyDescent="0.2">
      <c r="A9" s="26" t="s">
        <v>40</v>
      </c>
      <c r="B9" s="12" t="s">
        <v>13</v>
      </c>
      <c r="C9" s="12" t="s">
        <v>70</v>
      </c>
      <c r="D9" s="25">
        <v>310630</v>
      </c>
      <c r="E9">
        <v>113389</v>
      </c>
    </row>
    <row r="10" spans="1:5" ht="19.5" customHeight="1" x14ac:dyDescent="0.2">
      <c r="A10" s="26" t="s">
        <v>41</v>
      </c>
      <c r="B10" s="12" t="s">
        <v>15</v>
      </c>
      <c r="C10" s="12" t="s">
        <v>70</v>
      </c>
      <c r="D10" s="25">
        <v>269170</v>
      </c>
      <c r="E10" s="65">
        <v>113390</v>
      </c>
    </row>
    <row r="11" spans="1:5" ht="19.5" customHeight="1" x14ac:dyDescent="0.2">
      <c r="A11" s="26" t="s">
        <v>68</v>
      </c>
      <c r="B11" s="12" t="s">
        <v>69</v>
      </c>
      <c r="C11" s="12" t="s">
        <v>70</v>
      </c>
      <c r="D11" s="49">
        <v>214821</v>
      </c>
      <c r="E11">
        <v>113391</v>
      </c>
    </row>
    <row r="12" spans="1:5" ht="19.5" customHeight="1" x14ac:dyDescent="0.2">
      <c r="A12" s="26" t="s">
        <v>68</v>
      </c>
      <c r="B12" s="12" t="s">
        <v>55</v>
      </c>
      <c r="C12" s="12" t="s">
        <v>70</v>
      </c>
      <c r="D12" s="25">
        <v>60267</v>
      </c>
      <c r="E12" s="65">
        <v>113392</v>
      </c>
    </row>
    <row r="13" spans="1:5" ht="15.75" x14ac:dyDescent="0.25">
      <c r="A13" s="71" t="s">
        <v>8</v>
      </c>
      <c r="B13" s="71"/>
      <c r="C13" s="71"/>
      <c r="D13" s="74">
        <f>SUBTOTAL(109,Table2[Amount])</f>
        <v>2057715</v>
      </c>
      <c r="E13" s="75"/>
    </row>
    <row r="14" spans="1:5" x14ac:dyDescent="0.2">
      <c r="A14" s="2" t="s">
        <v>4</v>
      </c>
      <c r="D14"/>
    </row>
    <row r="15" spans="1:5" x14ac:dyDescent="0.2">
      <c r="A15" s="2" t="s">
        <v>5</v>
      </c>
      <c r="D15"/>
    </row>
    <row r="16" spans="1:5" x14ac:dyDescent="0.2">
      <c r="A16" s="3" t="s">
        <v>53</v>
      </c>
      <c r="D16"/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  <row r="22" spans="4:4" x14ac:dyDescent="0.2">
      <c r="D22"/>
    </row>
    <row r="23" spans="4:4" x14ac:dyDescent="0.2">
      <c r="D23"/>
    </row>
    <row r="24" spans="4:4" x14ac:dyDescent="0.2">
      <c r="D24"/>
    </row>
    <row r="25" spans="4:4" x14ac:dyDescent="0.2">
      <c r="D25"/>
    </row>
    <row r="26" spans="4:4" x14ac:dyDescent="0.2">
      <c r="D26"/>
    </row>
    <row r="27" spans="4:4" x14ac:dyDescent="0.2">
      <c r="D27"/>
    </row>
    <row r="28" spans="4:4" x14ac:dyDescent="0.2">
      <c r="D28"/>
    </row>
    <row r="29" spans="4:4" x14ac:dyDescent="0.2">
      <c r="D29"/>
    </row>
    <row r="30" spans="4:4" x14ac:dyDescent="0.2">
      <c r="D30"/>
    </row>
    <row r="31" spans="4:4" x14ac:dyDescent="0.2">
      <c r="D31"/>
    </row>
    <row r="32" spans="4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  <row r="64" spans="4:4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</sheetData>
  <printOptions horizontalCentered="1"/>
  <pageMargins left="0.45" right="0.45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fy18 Restart - LEA</vt:lpstr>
      <vt:lpstr>fy18 Restart - NonPublic</vt:lpstr>
      <vt:lpstr>Restart County Totals</vt:lpstr>
      <vt:lpstr>'Restart County Totals'!Print_Area</vt:lpstr>
      <vt:lpstr>'Restart County Totals'!Print_Titles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Restart (CA Dept of Education)</dc:title>
  <dc:subject>Immediate Aid to Restart School Operations (Restart) third apportionment schedule for fiscal year 2018-19.</dc:subject>
  <dc:creator>Julie Klein Briggs</dc:creator>
  <cp:lastModifiedBy>Taylor Uda</cp:lastModifiedBy>
  <cp:lastPrinted>2019-09-27T16:43:48Z</cp:lastPrinted>
  <dcterms:created xsi:type="dcterms:W3CDTF">2017-11-16T18:18:38Z</dcterms:created>
  <dcterms:modified xsi:type="dcterms:W3CDTF">2023-06-01T20:43:36Z</dcterms:modified>
</cp:coreProperties>
</file>