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1F6C66B3-D5EC-4CF6-B05B-A851BA581947}" xr6:coauthVersionLast="36" xr6:coauthVersionMax="45" xr10:uidLastSave="{00000000-0000-0000-0000-000000000000}"/>
  <bookViews>
    <workbookView xWindow="30780" yWindow="3650" windowWidth="21600" windowHeight="11390" xr2:uid="{A437A13C-5008-4990-9FB2-7DDE49C220A2}"/>
  </bookViews>
  <sheets>
    <sheet name="2018-19 Title I, Pt A 9th - LEA" sheetId="4" r:id="rId1"/>
    <sheet name="2018-19 Title I, Pt A 9th - Cty" sheetId="6" r:id="rId2"/>
  </sheets>
  <definedNames>
    <definedName name="_xlnm._FilterDatabase" localSheetId="1" hidden="1">'2018-19 Title I, Pt A 9th - Cty'!$A$5:$D$8</definedName>
    <definedName name="_xlnm._FilterDatabase" localSheetId="0" hidden="1">'2018-19 Title I, Pt A 9th - LEA'!$A$1:$A$4</definedName>
    <definedName name="_xlnm.Print_Area" localSheetId="1">'2018-19 Title I, Pt A 9th - Cty'!$A$1:$E$24</definedName>
    <definedName name="_xlnm.Print_Titles" localSheetId="1">'2018-19 Title I, Pt A 9th - Cty'!$1:$5</definedName>
    <definedName name="_xlnm.Print_Titles" localSheetId="0">'2018-19 Title I, Pt A 9th - LEA'!$1:$6</definedName>
  </definedNames>
  <calcPr calcId="191028"/>
</workbook>
</file>

<file path=xl/calcChain.xml><?xml version="1.0" encoding="utf-8"?>
<calcChain xmlns="http://schemas.openxmlformats.org/spreadsheetml/2006/main">
  <c r="K29" i="4" l="1"/>
  <c r="L29" i="4"/>
  <c r="D21" i="6"/>
  <c r="E26" i="4" l="1"/>
  <c r="F26" i="4"/>
  <c r="I26" i="4" s="1"/>
  <c r="G26" i="4"/>
  <c r="E23" i="4"/>
  <c r="F23" i="4"/>
  <c r="I23" i="4" s="1"/>
  <c r="G23" i="4"/>
  <c r="E15" i="4"/>
  <c r="F15" i="4"/>
  <c r="I15" i="4" s="1"/>
  <c r="G15" i="4"/>
  <c r="E16" i="4"/>
  <c r="F16" i="4"/>
  <c r="G16" i="4"/>
  <c r="I16" i="4"/>
  <c r="E11" i="4"/>
  <c r="F11" i="4"/>
  <c r="I11" i="4" s="1"/>
  <c r="G11" i="4"/>
  <c r="E12" i="4"/>
  <c r="F12" i="4"/>
  <c r="I12" i="4" s="1"/>
  <c r="G12" i="4"/>
  <c r="I18" i="4" l="1"/>
  <c r="E18" i="4" l="1"/>
  <c r="F18" i="4"/>
  <c r="G18" i="4"/>
  <c r="E7" i="4" l="1"/>
  <c r="F7" i="4"/>
  <c r="I7" i="4" s="1"/>
  <c r="G7" i="4"/>
  <c r="E8" i="4"/>
  <c r="F8" i="4"/>
  <c r="I8" i="4" s="1"/>
  <c r="G8" i="4"/>
  <c r="E9" i="4"/>
  <c r="F9" i="4"/>
  <c r="I9" i="4" s="1"/>
  <c r="G9" i="4"/>
  <c r="E10" i="4"/>
  <c r="F10" i="4"/>
  <c r="I10" i="4" s="1"/>
  <c r="G10" i="4"/>
  <c r="E13" i="4"/>
  <c r="F13" i="4"/>
  <c r="I13" i="4" s="1"/>
  <c r="G13" i="4"/>
  <c r="E14" i="4"/>
  <c r="F14" i="4"/>
  <c r="I14" i="4" s="1"/>
  <c r="G14" i="4"/>
  <c r="E17" i="4"/>
  <c r="F17" i="4"/>
  <c r="I17" i="4" s="1"/>
  <c r="G17" i="4"/>
  <c r="E19" i="4"/>
  <c r="F19" i="4"/>
  <c r="I19" i="4" s="1"/>
  <c r="G19" i="4"/>
  <c r="E20" i="4"/>
  <c r="F20" i="4"/>
  <c r="I20" i="4" s="1"/>
  <c r="G20" i="4"/>
  <c r="E21" i="4"/>
  <c r="F21" i="4"/>
  <c r="I21" i="4" s="1"/>
  <c r="G21" i="4"/>
  <c r="E22" i="4"/>
  <c r="F22" i="4"/>
  <c r="I22" i="4" s="1"/>
  <c r="G22" i="4"/>
  <c r="E24" i="4"/>
  <c r="F24" i="4"/>
  <c r="I24" i="4" s="1"/>
  <c r="G24" i="4"/>
  <c r="E25" i="4"/>
  <c r="F25" i="4"/>
  <c r="I25" i="4" s="1"/>
  <c r="G25" i="4"/>
  <c r="E27" i="4"/>
  <c r="F27" i="4"/>
  <c r="I27" i="4" s="1"/>
  <c r="G27" i="4"/>
  <c r="E28" i="4"/>
  <c r="F28" i="4"/>
  <c r="I28" i="4" s="1"/>
  <c r="G28" i="4"/>
</calcChain>
</file>

<file path=xl/sharedStrings.xml><?xml version="1.0" encoding="utf-8"?>
<sst xmlns="http://schemas.openxmlformats.org/spreadsheetml/2006/main" count="189" uniqueCount="125">
  <si>
    <t>Improving Basic Programs Operated by Local Educational Agencies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</si>
  <si>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</si>
  <si>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</si>
  <si>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</si>
  <si>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</si>
  <si>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</si>
  <si>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</si>
  <si>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</si>
  <si>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</si>
  <si>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</si>
  <si>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2018-19
FINAL
Allocation</t>
  </si>
  <si>
    <t>Alameda</t>
  </si>
  <si>
    <t>N/A</t>
  </si>
  <si>
    <t>Fresno</t>
  </si>
  <si>
    <t>Kern</t>
  </si>
  <si>
    <t>Los Angeles</t>
  </si>
  <si>
    <t>19647740000000</t>
  </si>
  <si>
    <t>Lynwood Unified</t>
  </si>
  <si>
    <t>Marin</t>
  </si>
  <si>
    <t>San Bernardino</t>
  </si>
  <si>
    <t>36750510137794</t>
  </si>
  <si>
    <t>1977</t>
  </si>
  <si>
    <t>Gorman Learning Charter San Bernardino/Santa Clarita</t>
  </si>
  <si>
    <t>San Mateo</t>
  </si>
  <si>
    <t>Santa Barbara</t>
  </si>
  <si>
    <t>Santa Clara</t>
  </si>
  <si>
    <t>Siskiyou</t>
  </si>
  <si>
    <t>47703590000000</t>
  </si>
  <si>
    <t>Hornbrook Elementary</t>
  </si>
  <si>
    <t>Sutter</t>
  </si>
  <si>
    <t>51714230000000</t>
  </si>
  <si>
    <t>Nuestro Elementary</t>
  </si>
  <si>
    <t>Statewide Total</t>
  </si>
  <si>
    <t>California Department of Education</t>
  </si>
  <si>
    <t>School Fiscal Services Division</t>
  </si>
  <si>
    <t xml:space="preserve">Improving Basic Programs Operated by Local Educational Agencies </t>
  </si>
  <si>
    <t>Fiscal Year 2018-19</t>
  </si>
  <si>
    <t>County
Treasurer</t>
  </si>
  <si>
    <t>Invoice Number</t>
  </si>
  <si>
    <t>County
Total</t>
  </si>
  <si>
    <t>01</t>
  </si>
  <si>
    <t>10</t>
  </si>
  <si>
    <t>15</t>
  </si>
  <si>
    <t>19</t>
  </si>
  <si>
    <t xml:space="preserve">Los Angeles </t>
  </si>
  <si>
    <t>21</t>
  </si>
  <si>
    <t>36</t>
  </si>
  <si>
    <t>41</t>
  </si>
  <si>
    <t>42</t>
  </si>
  <si>
    <t>43</t>
  </si>
  <si>
    <t>47</t>
  </si>
  <si>
    <t>51</t>
  </si>
  <si>
    <t>FI$Cal
Supplier
ID</t>
  </si>
  <si>
    <t>FI$Cal
Address
Sequence
ID</t>
  </si>
  <si>
    <t>0000044132</t>
  </si>
  <si>
    <t>0000011784</t>
  </si>
  <si>
    <t>0000006842</t>
  </si>
  <si>
    <t>0000040496</t>
  </si>
  <si>
    <t>0000011839</t>
  </si>
  <si>
    <t>0000011843</t>
  </si>
  <si>
    <t>0000011846</t>
  </si>
  <si>
    <t>0000011782</t>
  </si>
  <si>
    <t>9th
Apportionment</t>
  </si>
  <si>
    <t>01612180000000</t>
  </si>
  <si>
    <t>Mountain House Elementary</t>
  </si>
  <si>
    <t>09100900000000</t>
  </si>
  <si>
    <t>El Dorado County Office of Education</t>
  </si>
  <si>
    <t>0000011790</t>
  </si>
  <si>
    <t>El Dorado</t>
  </si>
  <si>
    <t>10101080136291</t>
  </si>
  <si>
    <t>1850</t>
  </si>
  <si>
    <t>Career Technical Education Charter</t>
  </si>
  <si>
    <t>15635520000000</t>
  </si>
  <si>
    <t>Lakeside Union</t>
  </si>
  <si>
    <t>Lassen</t>
  </si>
  <si>
    <t>18642040000000</t>
  </si>
  <si>
    <t>18750360000000</t>
  </si>
  <si>
    <t>Fort Sage Unified</t>
  </si>
  <si>
    <t>Westwood Unified</t>
  </si>
  <si>
    <t>19643110000000</t>
  </si>
  <si>
    <t>19649070000000</t>
  </si>
  <si>
    <t>19645841996305</t>
  </si>
  <si>
    <t>0285</t>
  </si>
  <si>
    <t>Beverly Hills Unified</t>
  </si>
  <si>
    <t>Pomona Unified</t>
  </si>
  <si>
    <t>Gorman Learning Center</t>
  </si>
  <si>
    <t>21654740000000</t>
  </si>
  <si>
    <t>Sausalito Marin City</t>
  </si>
  <si>
    <t>41689990000000</t>
  </si>
  <si>
    <t>Ravenswood City Elementary</t>
  </si>
  <si>
    <t>42691790000000</t>
  </si>
  <si>
    <t>College Elementary</t>
  </si>
  <si>
    <t>43694840000000</t>
  </si>
  <si>
    <t>43694920000000</t>
  </si>
  <si>
    <t>43695750000000</t>
  </si>
  <si>
    <t>Gilroy Unified</t>
  </si>
  <si>
    <t>Lakeside Joint</t>
  </si>
  <si>
    <t>Moreland</t>
  </si>
  <si>
    <t>51105120138040</t>
  </si>
  <si>
    <t>2000</t>
  </si>
  <si>
    <t>AeroSTEM Academy</t>
  </si>
  <si>
    <t>Yolo</t>
  </si>
  <si>
    <t>57726780000000</t>
  </si>
  <si>
    <t>Davis Joint Unified</t>
  </si>
  <si>
    <t>Yuba</t>
  </si>
  <si>
    <t>58727286115935</t>
  </si>
  <si>
    <t>0165</t>
  </si>
  <si>
    <t>CORE Charter</t>
  </si>
  <si>
    <t>Schedule of the Ninth Apportionment for Title I, Part A</t>
  </si>
  <si>
    <t>0000011821</t>
  </si>
  <si>
    <t>0000004508</t>
  </si>
  <si>
    <t>0000002583</t>
  </si>
  <si>
    <t>0000004848</t>
  </si>
  <si>
    <t>0000011865</t>
  </si>
  <si>
    <t>0000011783</t>
  </si>
  <si>
    <t>09</t>
  </si>
  <si>
    <t>18</t>
  </si>
  <si>
    <t>57</t>
  </si>
  <si>
    <t>58</t>
  </si>
  <si>
    <t>County Summary of the Ninth Apportionment for Title I, Part A</t>
  </si>
  <si>
    <t>September 2020</t>
  </si>
  <si>
    <t>18-14329 09-18-2020</t>
  </si>
  <si>
    <t>Voucher Number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</si>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</sst>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0" borderId="0"/>
    <xf numFmtId="0" fontId="11" fillId="0" borderId="0"/>
    <xf numFmtId="0" fontId="7" fillId="0" borderId="0"/>
  </cellStyleXfs>
  <cellXfs count="46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/>
    <xf numFmtId="6" fontId="0" fillId="0" borderId="0" xfId="0" applyNumberFormat="1"/>
    <xf numFmtId="0" fontId="4" fillId="0" borderId="0" xfId="0" applyNumberFormat="1" applyFont="1" applyBorder="1" applyAlignment="1">
      <alignment horizontal="center"/>
    </xf>
    <xf numFmtId="0" fontId="6" fillId="0" borderId="4" xfId="5" applyBorder="1"/>
    <xf numFmtId="0" fontId="6" fillId="0" borderId="4" xfId="5" applyBorder="1" applyAlignment="1"/>
    <xf numFmtId="6" fontId="6" fillId="0" borderId="4" xfId="5" applyNumberFormat="1" applyBorder="1"/>
    <xf numFmtId="17" fontId="0" fillId="0" borderId="0" xfId="0" quotePrefix="1" applyNumberFormat="1"/>
    <xf numFmtId="0" fontId="10" fillId="0" borderId="0" xfId="2" applyFont="1" applyFill="1" applyBorder="1" applyAlignment="1">
      <alignment horizontal="centerContinuous" vertical="center" wrapText="1"/>
    </xf>
    <xf numFmtId="0" fontId="10" fillId="0" borderId="0" xfId="2" applyFont="1" applyBorder="1" applyAlignment="1">
      <alignment horizontal="left"/>
    </xf>
    <xf numFmtId="0" fontId="10" fillId="0" borderId="5" xfId="29" applyFont="1" applyBorder="1" applyAlignment="1">
      <alignment horizontal="center" wrapText="1"/>
    </xf>
    <xf numFmtId="164" fontId="10" fillId="0" borderId="5" xfId="29" applyNumberFormat="1" applyFont="1" applyBorder="1" applyAlignment="1">
      <alignment horizontal="center" wrapText="1"/>
    </xf>
    <xf numFmtId="49" fontId="7" fillId="0" borderId="0" xfId="29" applyNumberFormat="1" applyFont="1" applyAlignment="1">
      <alignment horizontal="center"/>
    </xf>
    <xf numFmtId="0" fontId="7" fillId="0" borderId="0" xfId="29" applyFont="1" applyBorder="1"/>
    <xf numFmtId="6" fontId="4" fillId="0" borderId="0" xfId="29" applyNumberFormat="1" applyFont="1"/>
    <xf numFmtId="0" fontId="7" fillId="0" borderId="0" xfId="29" applyFont="1"/>
    <xf numFmtId="49" fontId="7" fillId="0" borderId="0" xfId="29" applyNumberFormat="1" applyFont="1" applyAlignment="1"/>
    <xf numFmtId="6" fontId="4" fillId="0" borderId="0" xfId="29" applyNumberFormat="1" applyFont="1" applyBorder="1"/>
    <xf numFmtId="0" fontId="6" fillId="0" borderId="3" xfId="3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4" fillId="0" borderId="0" xfId="29" applyFont="1" applyFill="1" applyAlignment="1">
      <alignment horizontal="centerContinuous" vertical="center" wrapText="1"/>
    </xf>
    <xf numFmtId="0" fontId="4" fillId="0" borderId="0" xfId="29" applyFont="1"/>
    <xf numFmtId="49" fontId="7" fillId="0" borderId="0" xfId="29" quotePrefix="1" applyNumberFormat="1" applyFont="1" applyBorder="1" applyAlignment="1"/>
    <xf numFmtId="0" fontId="4" fillId="0" borderId="0" xfId="29" applyNumberFormat="1" applyFont="1"/>
    <xf numFmtId="0" fontId="6" fillId="0" borderId="0" xfId="0" applyFont="1"/>
    <xf numFmtId="0" fontId="6" fillId="0" borderId="6" xfId="5" applyBorder="1" applyAlignment="1">
      <alignment horizontal="left"/>
    </xf>
    <xf numFmtId="0" fontId="6" fillId="0" borderId="6" xfId="5" applyBorder="1"/>
    <xf numFmtId="6" fontId="6" fillId="0" borderId="6" xfId="5" applyNumberFormat="1" applyBorder="1"/>
    <xf numFmtId="0" fontId="6" fillId="0" borderId="6" xfId="5" applyNumberFormat="1" applyFill="1" applyBorder="1" applyAlignment="1" applyProtection="1"/>
    <xf numFmtId="0" fontId="6" fillId="0" borderId="4" xfId="5" applyBorder="1" applyAlignment="1">
      <alignment horizontal="left"/>
    </xf>
    <xf numFmtId="0" fontId="6" fillId="0" borderId="4" xfId="5" applyBorder="1" applyAlignment="1">
      <alignment horizontal="center"/>
    </xf>
    <xf numFmtId="0" fontId="13" fillId="0" borderId="0" xfId="2" applyFont="1" applyAlignment="1">
      <alignment horizontal="left"/>
    </xf>
    <xf numFmtId="0" fontId="5" fillId="0" borderId="0" xfId="6" applyFont="1" applyAlignment="1">
      <alignment horizontal="left"/>
    </xf>
    <xf numFmtId="0" fontId="10" fillId="0" borderId="0" xfId="7" applyAlignment="1">
      <alignment horizontal="left"/>
    </xf>
    <xf numFmtId="0" fontId="0" fillId="0" borderId="0" xfId="0" applyFont="1"/>
    <xf numFmtId="0" fontId="13" fillId="0" borderId="0" xfId="2" applyFont="1" applyFill="1" applyBorder="1" applyAlignment="1">
      <alignment horizontal="left" vertical="center"/>
    </xf>
    <xf numFmtId="0" fontId="5" fillId="0" borderId="0" xfId="6" applyFont="1" applyFill="1" applyAlignment="1">
      <alignment horizontal="left" vertical="center"/>
    </xf>
    <xf numFmtId="0" fontId="10" fillId="0" borderId="0" xfId="7" applyFill="1" applyAlignment="1">
      <alignment horizontal="left" vertical="center"/>
    </xf>
  </cellXfs>
  <cellStyles count="31">
    <cellStyle name="20% - Accent1" xfId="10" builtinId="30" customBuiltin="1"/>
    <cellStyle name="20% - Accent2" xfId="13" builtinId="34" customBuiltin="1"/>
    <cellStyle name="20% - Accent3" xfId="16" builtinId="38" customBuiltin="1"/>
    <cellStyle name="20% - Accent4" xfId="19" builtinId="42" customBuiltin="1"/>
    <cellStyle name="20% - Accent5" xfId="22" builtinId="46" customBuiltin="1"/>
    <cellStyle name="20% - Accent6" xfId="25" builtinId="50" customBuiltin="1"/>
    <cellStyle name="40% - Accent1" xfId="11" builtinId="31" customBuiltin="1"/>
    <cellStyle name="40% - Accent2" xfId="14" builtinId="35" customBuiltin="1"/>
    <cellStyle name="40% - Accent3" xfId="17" builtinId="39" customBuiltin="1"/>
    <cellStyle name="40% - Accent4" xfId="20" builtinId="43" customBuiltin="1"/>
    <cellStyle name="40% - Accent5" xfId="23" builtinId="47" customBuiltin="1"/>
    <cellStyle name="40% - Accent6" xfId="26" builtinId="51" customBuiltin="1"/>
    <cellStyle name="60% - Accent1" xfId="12" builtinId="32" customBuiltin="1"/>
    <cellStyle name="60% - Accent2" xfId="15" builtinId="36" customBuiltin="1"/>
    <cellStyle name="60% - Accent3" xfId="18" builtinId="40" customBuiltin="1"/>
    <cellStyle name="60% - Accent4" xfId="21" builtinId="44" customBuiltin="1"/>
    <cellStyle name="60% - Accent5" xfId="24" builtinId="48" customBuiltin="1"/>
    <cellStyle name="60% - Accent6" xfId="27" builtinId="52" customBuiltin="1"/>
    <cellStyle name="Explanatory Text 2" xfId="1" xr:uid="{00000000-0005-0000-0000-00001B000000}"/>
    <cellStyle name="Heading 1" xfId="2" builtinId="16" customBuiltin="1"/>
    <cellStyle name="Heading 1 2" xfId="3" xr:uid="{00000000-0005-0000-0000-00001D000000}"/>
    <cellStyle name="Heading 1 3" xfId="4" xr:uid="{00000000-0005-0000-0000-00001E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28" xr:uid="{00000000-0005-0000-0000-000023000000}"/>
    <cellStyle name="Normal 3" xfId="29" xr:uid="{00000000-0005-0000-0000-000024000000}"/>
    <cellStyle name="Normal 4 2 2" xfId="30" xr:uid="{3AAF304F-99C9-44BB-8E05-F79F95BA04F9}"/>
    <cellStyle name="Total" xfId="5" builtinId="25" customBuiltin="1"/>
    <cellStyle name="Warning Text" xfId="9" builtinId="11" hidden="1"/>
  </cellStyles>
  <dxfs count="36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0" formatCode="&quot;$&quot;#,##0_);[Red]\(&quot;$&quot;#,##0\)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L29" totalsRowCount="1" headerRowDxfId="35" dataDxfId="33" headerRowBorderDxfId="34" tableBorderDxfId="32" totalsRowBorderDxfId="31" headerRowCellStyle="Normal" totalsRowCellStyle="Total">
  <tableColumns count="12">
    <tableColumn id="1" xr3:uid="{00000000-0010-0000-0000-000001000000}" name="County_x000a_Name" totalsRowLabel="Statewide Total" dataDxfId="30" totalsRowDxfId="29" totalsRowCellStyle="Total"/>
    <tableColumn id="9" xr3:uid="{5AFB88FC-4BD9-4F17-87C9-385D9369F20F}" name="FI$Cal_x000a_Supplier_x000a_ID" dataDxfId="28" totalsRowCellStyle="Total"/>
    <tableColumn id="7" xr3:uid="{2D8B999E-900B-4FD6-B4EA-C219C9761453}" name="FI$Cal_x000a_Address_x000a_Sequence_x000a_ID" dataDxfId="27" totalsRowCellStyle="Total"/>
    <tableColumn id="2" xr3:uid="{00000000-0010-0000-0000-000002000000}" name="Full CDS Code" dataDxfId="26" totalsRowDxfId="25" totalsRowCellStyle="Total"/>
    <tableColumn id="3" xr3:uid="{00000000-0010-0000-0000-000003000000}" name="County_x000a_Code" dataDxfId="24" totalsRowDxfId="23" totalsRowCellStyle="Total"/>
    <tableColumn id="4" xr3:uid="{00000000-0010-0000-0000-000004000000}" name="District_x000a_Code" dataDxfId="22" totalsRowDxfId="21" totalsRowCellStyle="Total"/>
    <tableColumn id="5" xr3:uid="{00000000-0010-0000-0000-000005000000}" name="School_x000a_Code" dataDxfId="20" totalsRowDxfId="19" totalsRowCellStyle="Total"/>
    <tableColumn id="6" xr3:uid="{00000000-0010-0000-0000-000006000000}" name="Direct_x000a_Funded_x000a_Charter School_x000a_Number" dataDxfId="18" totalsRowDxfId="17" totalsRowCellStyle="Total"/>
    <tableColumn id="19" xr3:uid="{00000000-0010-0000-0000-000013000000}" name="Service_x000a_Location" dataDxfId="16" totalsRowDxfId="15" totalsRowCellStyle="Total">
      <calculatedColumnFormula>IF(H7="N/A",$F$6:$F$34,"C"&amp;$H$6:$H$34)</calculatedColumnFormula>
    </tableColumn>
    <tableColumn id="8" xr3:uid="{00000000-0010-0000-0000-000008000000}" name="Local Educational Agency" dataDxfId="14" totalsRowCellStyle="Total"/>
    <tableColumn id="15" xr3:uid="{00000000-0010-0000-0000-00000F000000}" name="_x000a_2018-19_x000a_FINAL_x000a_Allocation" totalsRowFunction="sum" dataDxfId="13" totalsRowCellStyle="Total"/>
    <tableColumn id="14" xr3:uid="{00000000-0010-0000-0000-00000E000000}" name="9th_x000a_Apportionment" totalsRowFunction="sum" dataDxfId="12" totalsRowDxfId="11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, Part A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21" totalsRowCount="1" headerRowDxfId="10" dataDxfId="8" headerRowBorderDxfId="9" totalsRow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CellStyle="Total"/>
    <tableColumn id="4" xr3:uid="{F9EFF5A5-A9F0-424A-925D-C54CDBA35170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workbookViewId="0"/>
  </sheetViews>
  <sheetFormatPr defaultColWidth="8.84375" defaultRowHeight="15.5" x14ac:dyDescent="0.35"/>
  <cols>
    <col min="1" max="2" width="14" style="4" customWidth="1"/>
    <col min="3" max="3" width="13.07421875" style="4" bestFit="1" customWidth="1"/>
    <col min="4" max="4" width="15.07421875" style="4" bestFit="1" customWidth="1"/>
    <col min="5" max="5" width="7.23046875" style="3" bestFit="1" customWidth="1"/>
    <col min="6" max="6" width="7" style="3" bestFit="1" customWidth="1"/>
    <col min="7" max="7" width="8" style="3" bestFit="1" customWidth="1"/>
    <col min="8" max="8" width="8.84375" style="3" customWidth="1"/>
    <col min="9" max="9" width="9.15234375" style="3" customWidth="1"/>
    <col min="10" max="10" width="44.69140625" style="2" bestFit="1" customWidth="1"/>
    <col min="11" max="12" width="14" style="2" customWidth="1"/>
    <col min="13" max="16384" width="8.84375" style="1"/>
  </cols>
  <sheetData>
    <row r="1" spans="1:12" ht="20" x14ac:dyDescent="0.4">
      <c r="A1" s="39" t="s">
        <v>108</v>
      </c>
      <c r="B1" s="15"/>
      <c r="C1" s="15"/>
      <c r="D1" s="14"/>
      <c r="E1" s="14"/>
      <c r="F1" s="14"/>
      <c r="G1" s="14"/>
      <c r="H1" s="14"/>
      <c r="I1" s="14"/>
      <c r="J1" s="14"/>
      <c r="K1" s="14"/>
      <c r="L1" s="14"/>
    </row>
    <row r="2" spans="1:12" ht="18" x14ac:dyDescent="0.4">
      <c r="A2" s="40" t="s">
        <v>0</v>
      </c>
      <c r="B2" s="15"/>
      <c r="C2" s="15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35">
      <c r="A3" s="41" t="s">
        <v>1</v>
      </c>
      <c r="B3" s="15"/>
      <c r="C3" s="15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35">
      <c r="A4" s="32" t="s">
        <v>123</v>
      </c>
      <c r="B4" s="15"/>
      <c r="C4" s="15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35">
      <c r="A5" s="42" t="s">
        <v>124</v>
      </c>
      <c r="B5" s="15"/>
      <c r="C5" s="15"/>
      <c r="D5" s="14"/>
      <c r="E5" s="14"/>
      <c r="F5" s="14"/>
      <c r="G5" s="14"/>
      <c r="H5" s="14"/>
      <c r="I5" s="14"/>
      <c r="J5" s="14"/>
      <c r="K5" s="14"/>
      <c r="L5" s="14"/>
    </row>
    <row r="6" spans="1:12" ht="78" thickBot="1" x14ac:dyDescent="0.4">
      <c r="A6" s="5" t="s">
        <v>2</v>
      </c>
      <c r="B6" s="24" t="s">
        <v>52</v>
      </c>
      <c r="C6" s="24" t="s">
        <v>53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62</v>
      </c>
    </row>
    <row r="7" spans="1:12" x14ac:dyDescent="0.35">
      <c r="A7" t="s">
        <v>11</v>
      </c>
      <c r="B7" s="6" t="s">
        <v>55</v>
      </c>
      <c r="C7" s="6">
        <v>1</v>
      </c>
      <c r="D7" t="s">
        <v>63</v>
      </c>
      <c r="E7" s="6" t="str">
        <f t="shared" ref="E7" si="0">MID($D7,1,2)</f>
        <v>01</v>
      </c>
      <c r="F7" s="6" t="str">
        <f t="shared" ref="F7" si="1">MID($D7,3,5)</f>
        <v>61218</v>
      </c>
      <c r="G7" s="6" t="str">
        <f t="shared" ref="G7" si="2">MID($D7,8,7)</f>
        <v>0000000</v>
      </c>
      <c r="H7" s="6" t="s">
        <v>12</v>
      </c>
      <c r="I7" s="9" t="str">
        <f>IF(H7="N/A",$F$6:$F$28,"C"&amp;$H$6:$H$28)</f>
        <v>61218</v>
      </c>
      <c r="J7" t="s">
        <v>64</v>
      </c>
      <c r="K7" s="8">
        <v>12389</v>
      </c>
      <c r="L7" s="8">
        <v>6391</v>
      </c>
    </row>
    <row r="8" spans="1:12" x14ac:dyDescent="0.35">
      <c r="A8" t="s">
        <v>68</v>
      </c>
      <c r="B8" s="6" t="s">
        <v>67</v>
      </c>
      <c r="C8" s="6">
        <v>1</v>
      </c>
      <c r="D8" t="s">
        <v>65</v>
      </c>
      <c r="E8" s="6" t="str">
        <f t="shared" ref="E8" si="3">MID($D8,1,2)</f>
        <v>09</v>
      </c>
      <c r="F8" s="6" t="str">
        <f t="shared" ref="F8" si="4">MID($D8,3,5)</f>
        <v>10090</v>
      </c>
      <c r="G8" s="6" t="str">
        <f t="shared" ref="G8" si="5">MID($D8,8,7)</f>
        <v>0000000</v>
      </c>
      <c r="H8" s="6" t="s">
        <v>12</v>
      </c>
      <c r="I8" s="9" t="str">
        <f>IF(H8="N/A",$F$6:$F$28,"C"&amp;$H$6:$H$28)</f>
        <v>10090</v>
      </c>
      <c r="J8" t="s">
        <v>66</v>
      </c>
      <c r="K8" s="8">
        <v>276088</v>
      </c>
      <c r="L8" s="8">
        <v>26771</v>
      </c>
    </row>
    <row r="9" spans="1:12" x14ac:dyDescent="0.35">
      <c r="A9" t="s">
        <v>13</v>
      </c>
      <c r="B9" s="6" t="s">
        <v>56</v>
      </c>
      <c r="C9" s="6">
        <v>10</v>
      </c>
      <c r="D9" t="s">
        <v>69</v>
      </c>
      <c r="E9" s="6" t="str">
        <f t="shared" ref="E9" si="6">MID($D9,1,2)</f>
        <v>10</v>
      </c>
      <c r="F9" s="6" t="str">
        <f t="shared" ref="F9" si="7">MID($D9,3,5)</f>
        <v>10108</v>
      </c>
      <c r="G9" s="6" t="str">
        <f t="shared" ref="G9" si="8">MID($D9,8,7)</f>
        <v>0136291</v>
      </c>
      <c r="H9" s="6" t="s">
        <v>70</v>
      </c>
      <c r="I9" s="9" t="str">
        <f>IF(H9="N/A",$F$6:$F$28,"C"&amp;$H$6:$H$28)</f>
        <v>C1850</v>
      </c>
      <c r="J9" t="s">
        <v>71</v>
      </c>
      <c r="K9" s="8">
        <v>11093</v>
      </c>
      <c r="L9" s="8">
        <v>7725</v>
      </c>
    </row>
    <row r="10" spans="1:12" x14ac:dyDescent="0.35">
      <c r="A10" t="s">
        <v>14</v>
      </c>
      <c r="B10" s="6" t="s">
        <v>57</v>
      </c>
      <c r="C10" s="6">
        <v>2</v>
      </c>
      <c r="D10" t="s">
        <v>72</v>
      </c>
      <c r="E10" s="6" t="str">
        <f t="shared" ref="E10:E12" si="9">MID($D10,1,2)</f>
        <v>15</v>
      </c>
      <c r="F10" s="6" t="str">
        <f t="shared" ref="F10:F12" si="10">MID($D10,3,5)</f>
        <v>63552</v>
      </c>
      <c r="G10" s="6" t="str">
        <f t="shared" ref="G10:G12" si="11">MID($D10,8,7)</f>
        <v>0000000</v>
      </c>
      <c r="H10" s="6" t="s">
        <v>12</v>
      </c>
      <c r="I10" s="9" t="str">
        <f>IF(H10="N/A",$F$6:$F$28,"C"&amp;$H$6:$H$28)</f>
        <v>63552</v>
      </c>
      <c r="J10" t="s">
        <v>73</v>
      </c>
      <c r="K10" s="8">
        <v>275550</v>
      </c>
      <c r="L10" s="8">
        <v>68888</v>
      </c>
    </row>
    <row r="11" spans="1:12" x14ac:dyDescent="0.35">
      <c r="A11" s="26" t="s">
        <v>74</v>
      </c>
      <c r="B11" s="27" t="s">
        <v>109</v>
      </c>
      <c r="C11" s="27">
        <v>1</v>
      </c>
      <c r="D11" s="7" t="s">
        <v>75</v>
      </c>
      <c r="E11" s="6" t="str">
        <f t="shared" si="9"/>
        <v>18</v>
      </c>
      <c r="F11" s="6" t="str">
        <f t="shared" si="10"/>
        <v>64204</v>
      </c>
      <c r="G11" s="6" t="str">
        <f t="shared" si="11"/>
        <v>0000000</v>
      </c>
      <c r="H11" s="6" t="s">
        <v>12</v>
      </c>
      <c r="I11" s="9" t="str">
        <f>IF(H11="N/A",$F$6:$F$34,"C"&amp;$H$6:$H$34)</f>
        <v>64204</v>
      </c>
      <c r="J11" s="2" t="s">
        <v>78</v>
      </c>
      <c r="K11" s="8">
        <v>80633</v>
      </c>
      <c r="L11" s="8">
        <v>8744</v>
      </c>
    </row>
    <row r="12" spans="1:12" x14ac:dyDescent="0.35">
      <c r="A12" s="26" t="s">
        <v>74</v>
      </c>
      <c r="B12" s="27" t="s">
        <v>109</v>
      </c>
      <c r="C12" s="27">
        <v>1</v>
      </c>
      <c r="D12" s="7" t="s">
        <v>76</v>
      </c>
      <c r="E12" s="6" t="str">
        <f t="shared" si="9"/>
        <v>18</v>
      </c>
      <c r="F12" s="6" t="str">
        <f t="shared" si="10"/>
        <v>75036</v>
      </c>
      <c r="G12" s="6" t="str">
        <f t="shared" si="11"/>
        <v>0000000</v>
      </c>
      <c r="H12" s="6" t="s">
        <v>12</v>
      </c>
      <c r="I12" s="9" t="str">
        <f>IF(H12="N/A",$F$6:$F$34,"C"&amp;$H$6:$H$34)</f>
        <v>75036</v>
      </c>
      <c r="J12" s="2" t="s">
        <v>77</v>
      </c>
      <c r="K12" s="8">
        <v>22208</v>
      </c>
      <c r="L12" s="8">
        <v>1153</v>
      </c>
    </row>
    <row r="13" spans="1:12" x14ac:dyDescent="0.35">
      <c r="A13" t="s">
        <v>15</v>
      </c>
      <c r="B13" s="25" t="s">
        <v>54</v>
      </c>
      <c r="C13" s="25">
        <v>1</v>
      </c>
      <c r="D13" t="s">
        <v>79</v>
      </c>
      <c r="E13" s="6" t="str">
        <f t="shared" ref="E13" si="12">MID($D13,1,2)</f>
        <v>19</v>
      </c>
      <c r="F13" s="6" t="str">
        <f t="shared" ref="F13" si="13">MID($D13,3,5)</f>
        <v>64311</v>
      </c>
      <c r="G13" s="6" t="str">
        <f t="shared" ref="G13" si="14">MID($D13,8,7)</f>
        <v>0000000</v>
      </c>
      <c r="H13" s="6" t="s">
        <v>12</v>
      </c>
      <c r="I13" s="9" t="str">
        <f>IF(H13="N/A",$F$6:$F$28,"C"&amp;$H$6:$H$28)</f>
        <v>64311</v>
      </c>
      <c r="J13" t="s">
        <v>83</v>
      </c>
      <c r="K13" s="8">
        <v>570392</v>
      </c>
      <c r="L13" s="8">
        <v>306414</v>
      </c>
    </row>
    <row r="14" spans="1:12" x14ac:dyDescent="0.35">
      <c r="A14" t="s">
        <v>15</v>
      </c>
      <c r="B14" s="25" t="s">
        <v>54</v>
      </c>
      <c r="C14" s="25">
        <v>1</v>
      </c>
      <c r="D14" t="s">
        <v>16</v>
      </c>
      <c r="E14" s="6" t="str">
        <f t="shared" ref="E14:E16" si="15">MID($D14,1,2)</f>
        <v>19</v>
      </c>
      <c r="F14" s="6" t="str">
        <f t="shared" ref="F14:F16" si="16">MID($D14,3,5)</f>
        <v>64774</v>
      </c>
      <c r="G14" s="6" t="str">
        <f t="shared" ref="G14:G16" si="17">MID($D14,8,7)</f>
        <v>0000000</v>
      </c>
      <c r="H14" s="6" t="s">
        <v>12</v>
      </c>
      <c r="I14" s="9" t="str">
        <f>IF(H14="N/A",$F$6:$F$28,"C"&amp;$H$6:$H$28)</f>
        <v>64774</v>
      </c>
      <c r="J14" t="s">
        <v>17</v>
      </c>
      <c r="K14" s="8">
        <v>5702645</v>
      </c>
      <c r="L14" s="8">
        <v>1711214</v>
      </c>
    </row>
    <row r="15" spans="1:12" x14ac:dyDescent="0.35">
      <c r="A15" t="s">
        <v>15</v>
      </c>
      <c r="B15" s="25" t="s">
        <v>54</v>
      </c>
      <c r="C15" s="25">
        <v>1</v>
      </c>
      <c r="D15" s="7" t="s">
        <v>80</v>
      </c>
      <c r="E15" s="6" t="str">
        <f t="shared" si="15"/>
        <v>19</v>
      </c>
      <c r="F15" s="6" t="str">
        <f t="shared" si="16"/>
        <v>64907</v>
      </c>
      <c r="G15" s="6" t="str">
        <f t="shared" si="17"/>
        <v>0000000</v>
      </c>
      <c r="H15" s="6" t="s">
        <v>12</v>
      </c>
      <c r="I15" s="9" t="str">
        <f>IF(H15="N/A",$F$6:$F$34,"C"&amp;$H$6:$H$34)</f>
        <v>64907</v>
      </c>
      <c r="J15" s="2" t="s">
        <v>84</v>
      </c>
      <c r="K15" s="8">
        <v>10281846</v>
      </c>
      <c r="L15" s="8">
        <v>5942189</v>
      </c>
    </row>
    <row r="16" spans="1:12" x14ac:dyDescent="0.35">
      <c r="A16" t="s">
        <v>15</v>
      </c>
      <c r="B16" s="25" t="s">
        <v>54</v>
      </c>
      <c r="C16" s="25">
        <v>1</v>
      </c>
      <c r="D16" s="7" t="s">
        <v>81</v>
      </c>
      <c r="E16" s="6" t="str">
        <f t="shared" si="15"/>
        <v>19</v>
      </c>
      <c r="F16" s="6" t="str">
        <f t="shared" si="16"/>
        <v>64584</v>
      </c>
      <c r="G16" s="6" t="str">
        <f t="shared" si="17"/>
        <v>1996305</v>
      </c>
      <c r="H16" s="6" t="s">
        <v>82</v>
      </c>
      <c r="I16" s="9" t="str">
        <f>IF(H16="N/A",$F$6:$F$34,"C"&amp;$H$6:$H$34)</f>
        <v>C0285</v>
      </c>
      <c r="J16" s="2" t="s">
        <v>85</v>
      </c>
      <c r="K16" s="8">
        <v>356894</v>
      </c>
      <c r="L16" s="8">
        <v>89224</v>
      </c>
    </row>
    <row r="17" spans="1:12" x14ac:dyDescent="0.35">
      <c r="A17" t="s">
        <v>18</v>
      </c>
      <c r="B17" s="6" t="s">
        <v>110</v>
      </c>
      <c r="C17" s="6">
        <v>53</v>
      </c>
      <c r="D17" t="s">
        <v>86</v>
      </c>
      <c r="E17" s="6" t="str">
        <f t="shared" ref="E17" si="18">MID($D17,1,2)</f>
        <v>21</v>
      </c>
      <c r="F17" s="6" t="str">
        <f t="shared" ref="F17" si="19">MID($D17,3,5)</f>
        <v>65474</v>
      </c>
      <c r="G17" s="6" t="str">
        <f t="shared" ref="G17" si="20">MID($D17,8,7)</f>
        <v>0000000</v>
      </c>
      <c r="H17" s="6" t="s">
        <v>12</v>
      </c>
      <c r="I17" s="9" t="str">
        <f t="shared" ref="I17:I22" si="21">IF(H17="N/A",$F$6:$F$28,"C"&amp;$H$6:$H$28)</f>
        <v>65474</v>
      </c>
      <c r="J17" t="s">
        <v>87</v>
      </c>
      <c r="K17" s="8">
        <v>148861</v>
      </c>
      <c r="L17" s="8">
        <v>36597</v>
      </c>
    </row>
    <row r="18" spans="1:12" x14ac:dyDescent="0.35">
      <c r="A18" t="s">
        <v>19</v>
      </c>
      <c r="B18" s="6" t="s">
        <v>58</v>
      </c>
      <c r="C18" s="6">
        <v>4</v>
      </c>
      <c r="D18" s="7" t="s">
        <v>20</v>
      </c>
      <c r="E18" s="6" t="str">
        <f t="shared" ref="E18" si="22">MID($D18,1,2)</f>
        <v>36</v>
      </c>
      <c r="F18" s="6" t="str">
        <f t="shared" ref="F18" si="23">MID($D18,3,5)</f>
        <v>75051</v>
      </c>
      <c r="G18" s="6" t="str">
        <f t="shared" ref="G18" si="24">MID($D18,8,7)</f>
        <v>0137794</v>
      </c>
      <c r="H18" s="3" t="s">
        <v>21</v>
      </c>
      <c r="I18" s="9" t="str">
        <f t="shared" si="21"/>
        <v>C1977</v>
      </c>
      <c r="J18" s="2" t="s">
        <v>22</v>
      </c>
      <c r="K18" s="8">
        <v>95099</v>
      </c>
      <c r="L18" s="8">
        <v>10832</v>
      </c>
    </row>
    <row r="19" spans="1:12" x14ac:dyDescent="0.35">
      <c r="A19" t="s">
        <v>23</v>
      </c>
      <c r="B19" s="6" t="s">
        <v>59</v>
      </c>
      <c r="C19" s="6">
        <v>1</v>
      </c>
      <c r="D19" t="s">
        <v>88</v>
      </c>
      <c r="E19" s="6" t="str">
        <f t="shared" ref="E19" si="25">MID($D19,1,2)</f>
        <v>41</v>
      </c>
      <c r="F19" s="6" t="str">
        <f t="shared" ref="F19" si="26">MID($D19,3,5)</f>
        <v>68999</v>
      </c>
      <c r="G19" s="6" t="str">
        <f t="shared" ref="G19" si="27">MID($D19,8,7)</f>
        <v>0000000</v>
      </c>
      <c r="H19" s="6" t="s">
        <v>12</v>
      </c>
      <c r="I19" s="9" t="str">
        <f t="shared" si="21"/>
        <v>68999</v>
      </c>
      <c r="J19" t="s">
        <v>89</v>
      </c>
      <c r="K19" s="8">
        <v>1086236</v>
      </c>
      <c r="L19" s="8">
        <v>236574</v>
      </c>
    </row>
    <row r="20" spans="1:12" x14ac:dyDescent="0.35">
      <c r="A20" t="s">
        <v>24</v>
      </c>
      <c r="B20" s="6" t="s">
        <v>111</v>
      </c>
      <c r="C20" s="6">
        <v>39</v>
      </c>
      <c r="D20" t="s">
        <v>90</v>
      </c>
      <c r="E20" s="6" t="str">
        <f t="shared" ref="E20:E21" si="28">MID($D20,1,2)</f>
        <v>42</v>
      </c>
      <c r="F20" s="6" t="str">
        <f t="shared" ref="F20:F21" si="29">MID($D20,3,5)</f>
        <v>69179</v>
      </c>
      <c r="G20" s="6" t="str">
        <f t="shared" ref="G20:G21" si="30">MID($D20,8,7)</f>
        <v>0000000</v>
      </c>
      <c r="H20" s="6" t="s">
        <v>12</v>
      </c>
      <c r="I20" s="9" t="str">
        <f t="shared" si="21"/>
        <v>69179</v>
      </c>
      <c r="J20" t="s">
        <v>91</v>
      </c>
      <c r="K20" s="8">
        <v>38213</v>
      </c>
      <c r="L20" s="8">
        <v>28875</v>
      </c>
    </row>
    <row r="21" spans="1:12" x14ac:dyDescent="0.35">
      <c r="A21" t="s">
        <v>25</v>
      </c>
      <c r="B21" s="6" t="s">
        <v>60</v>
      </c>
      <c r="C21" s="6">
        <v>3</v>
      </c>
      <c r="D21" t="s">
        <v>92</v>
      </c>
      <c r="E21" s="6" t="str">
        <f t="shared" si="28"/>
        <v>43</v>
      </c>
      <c r="F21" s="6" t="str">
        <f t="shared" si="29"/>
        <v>69484</v>
      </c>
      <c r="G21" s="6" t="str">
        <f t="shared" si="30"/>
        <v>0000000</v>
      </c>
      <c r="H21" s="6" t="s">
        <v>12</v>
      </c>
      <c r="I21" s="9" t="str">
        <f t="shared" si="21"/>
        <v>69484</v>
      </c>
      <c r="J21" t="s">
        <v>95</v>
      </c>
      <c r="K21" s="8">
        <v>1924978</v>
      </c>
      <c r="L21" s="8">
        <v>386496</v>
      </c>
    </row>
    <row r="22" spans="1:12" x14ac:dyDescent="0.35">
      <c r="A22" t="s">
        <v>25</v>
      </c>
      <c r="B22" s="6" t="s">
        <v>60</v>
      </c>
      <c r="C22" s="6">
        <v>3</v>
      </c>
      <c r="D22" t="s">
        <v>93</v>
      </c>
      <c r="E22" s="6" t="str">
        <f t="shared" ref="E22:E23" si="31">MID($D22,1,2)</f>
        <v>43</v>
      </c>
      <c r="F22" s="6" t="str">
        <f t="shared" ref="F22:F23" si="32">MID($D22,3,5)</f>
        <v>69492</v>
      </c>
      <c r="G22" s="6" t="str">
        <f t="shared" ref="G22:G23" si="33">MID($D22,8,7)</f>
        <v>0000000</v>
      </c>
      <c r="H22" s="6" t="s">
        <v>12</v>
      </c>
      <c r="I22" s="9" t="str">
        <f t="shared" si="21"/>
        <v>69492</v>
      </c>
      <c r="J22" t="s">
        <v>96</v>
      </c>
      <c r="K22" s="8">
        <v>7730</v>
      </c>
      <c r="L22" s="8">
        <v>43</v>
      </c>
    </row>
    <row r="23" spans="1:12" x14ac:dyDescent="0.35">
      <c r="A23" t="s">
        <v>25</v>
      </c>
      <c r="B23" s="6" t="s">
        <v>60</v>
      </c>
      <c r="C23" s="6">
        <v>3</v>
      </c>
      <c r="D23" s="7" t="s">
        <v>94</v>
      </c>
      <c r="E23" s="6" t="str">
        <f t="shared" si="31"/>
        <v>43</v>
      </c>
      <c r="F23" s="6" t="str">
        <f t="shared" si="32"/>
        <v>69575</v>
      </c>
      <c r="G23" s="6" t="str">
        <f t="shared" si="33"/>
        <v>0000000</v>
      </c>
      <c r="H23" s="6" t="s">
        <v>12</v>
      </c>
      <c r="I23" s="9" t="str">
        <f>IF(H23="N/A",$F$6:$F$34,"C"&amp;$H$6:$H$34)</f>
        <v>69575</v>
      </c>
      <c r="J23" s="2" t="s">
        <v>97</v>
      </c>
      <c r="K23" s="8">
        <v>467048</v>
      </c>
      <c r="L23" s="8">
        <v>230650</v>
      </c>
    </row>
    <row r="24" spans="1:12" x14ac:dyDescent="0.35">
      <c r="A24" t="s">
        <v>26</v>
      </c>
      <c r="B24" s="6" t="s">
        <v>61</v>
      </c>
      <c r="C24" s="6">
        <v>1</v>
      </c>
      <c r="D24" t="s">
        <v>27</v>
      </c>
      <c r="E24" s="6" t="str">
        <f t="shared" ref="E24" si="34">MID($D24,1,2)</f>
        <v>47</v>
      </c>
      <c r="F24" s="6" t="str">
        <f t="shared" ref="F24" si="35">MID($D24,3,5)</f>
        <v>70359</v>
      </c>
      <c r="G24" s="6" t="str">
        <f t="shared" ref="G24" si="36">MID($D24,8,7)</f>
        <v>0000000</v>
      </c>
      <c r="H24" s="6" t="s">
        <v>12</v>
      </c>
      <c r="I24" s="9" t="str">
        <f>IF(H24="N/A",$F$6:$F$28,"C"&amp;$H$6:$H$28)</f>
        <v>70359</v>
      </c>
      <c r="J24" t="s">
        <v>28</v>
      </c>
      <c r="K24" s="8">
        <v>27554</v>
      </c>
      <c r="L24" s="8">
        <v>3574</v>
      </c>
    </row>
    <row r="25" spans="1:12" x14ac:dyDescent="0.35">
      <c r="A25" t="s">
        <v>29</v>
      </c>
      <c r="B25" s="6" t="s">
        <v>112</v>
      </c>
      <c r="C25" s="6">
        <v>21</v>
      </c>
      <c r="D25" t="s">
        <v>30</v>
      </c>
      <c r="E25" s="6" t="str">
        <f t="shared" ref="E25:E26" si="37">MID($D25,1,2)</f>
        <v>51</v>
      </c>
      <c r="F25" s="6" t="str">
        <f t="shared" ref="F25:F26" si="38">MID($D25,3,5)</f>
        <v>71423</v>
      </c>
      <c r="G25" s="6" t="str">
        <f t="shared" ref="G25:G26" si="39">MID($D25,8,7)</f>
        <v>0000000</v>
      </c>
      <c r="H25" s="6" t="s">
        <v>12</v>
      </c>
      <c r="I25" s="9" t="str">
        <f>IF(H25="N/A",$F$6:$F$28,"C"&amp;$H$6:$H$28)</f>
        <v>71423</v>
      </c>
      <c r="J25" t="s">
        <v>31</v>
      </c>
      <c r="K25" s="8">
        <v>17056</v>
      </c>
      <c r="L25" s="8">
        <v>7867</v>
      </c>
    </row>
    <row r="26" spans="1:12" x14ac:dyDescent="0.35">
      <c r="A26" t="s">
        <v>29</v>
      </c>
      <c r="B26" s="27" t="s">
        <v>112</v>
      </c>
      <c r="C26" s="27">
        <v>21</v>
      </c>
      <c r="D26" s="7" t="s">
        <v>98</v>
      </c>
      <c r="E26" s="6" t="str">
        <f t="shared" si="37"/>
        <v>51</v>
      </c>
      <c r="F26" s="6" t="str">
        <f t="shared" si="38"/>
        <v>10512</v>
      </c>
      <c r="G26" s="6" t="str">
        <f t="shared" si="39"/>
        <v>0138040</v>
      </c>
      <c r="H26" s="6" t="s">
        <v>99</v>
      </c>
      <c r="I26" s="9" t="str">
        <f>IF(H26="N/A",$F$6:$F$34,"C"&amp;$H$6:$H$34)</f>
        <v>C2000</v>
      </c>
      <c r="J26" s="2" t="s">
        <v>100</v>
      </c>
      <c r="K26" s="8">
        <v>9902</v>
      </c>
      <c r="L26" s="8">
        <v>9902</v>
      </c>
    </row>
    <row r="27" spans="1:12" x14ac:dyDescent="0.35">
      <c r="A27" t="s">
        <v>101</v>
      </c>
      <c r="B27" s="6" t="s">
        <v>113</v>
      </c>
      <c r="C27" s="6">
        <v>1</v>
      </c>
      <c r="D27" t="s">
        <v>102</v>
      </c>
      <c r="E27" s="6" t="str">
        <f t="shared" ref="E27" si="40">MID($D27,1,2)</f>
        <v>57</v>
      </c>
      <c r="F27" s="6" t="str">
        <f t="shared" ref="F27" si="41">MID($D27,3,5)</f>
        <v>72678</v>
      </c>
      <c r="G27" s="6" t="str">
        <f t="shared" ref="G27" si="42">MID($D27,8,7)</f>
        <v>0000000</v>
      </c>
      <c r="H27" s="6" t="s">
        <v>12</v>
      </c>
      <c r="I27" s="9" t="str">
        <f>IF(H27="N/A",$F$6:$F$28,"C"&amp;$H$6:$H$28)</f>
        <v>72678</v>
      </c>
      <c r="J27" t="s">
        <v>103</v>
      </c>
      <c r="K27" s="8">
        <v>732281</v>
      </c>
      <c r="L27" s="8">
        <v>37424</v>
      </c>
    </row>
    <row r="28" spans="1:12" x14ac:dyDescent="0.35">
      <c r="A28" t="s">
        <v>104</v>
      </c>
      <c r="B28" s="6" t="s">
        <v>114</v>
      </c>
      <c r="C28" s="6">
        <v>2</v>
      </c>
      <c r="D28" t="s">
        <v>105</v>
      </c>
      <c r="E28" s="6" t="str">
        <f t="shared" ref="E28" si="43">MID($D28,1,2)</f>
        <v>58</v>
      </c>
      <c r="F28" s="6" t="str">
        <f t="shared" ref="F28" si="44">MID($D28,3,5)</f>
        <v>72728</v>
      </c>
      <c r="G28" s="6" t="str">
        <f t="shared" ref="G28" si="45">MID($D28,8,7)</f>
        <v>6115935</v>
      </c>
      <c r="H28" s="6" t="s">
        <v>106</v>
      </c>
      <c r="I28" s="9" t="str">
        <f>IF(H28="N/A",$F$6:$F$28,"C"&amp;$H$6:$H$28)</f>
        <v>C0165</v>
      </c>
      <c r="J28" t="s">
        <v>107</v>
      </c>
      <c r="K28" s="8">
        <v>85133</v>
      </c>
      <c r="L28" s="8">
        <v>1409</v>
      </c>
    </row>
    <row r="29" spans="1:12" ht="16" thickBot="1" x14ac:dyDescent="0.4">
      <c r="A29" s="37" t="s">
        <v>32</v>
      </c>
      <c r="B29" s="10"/>
      <c r="C29" s="10"/>
      <c r="D29" s="11"/>
      <c r="E29" s="38"/>
      <c r="F29" s="38"/>
      <c r="G29" s="38"/>
      <c r="H29" s="38"/>
      <c r="I29" s="38"/>
      <c r="J29" s="10"/>
      <c r="K29" s="12">
        <f>SUBTOTAL(109,Table4[
2018-19
FINAL
Allocation])</f>
        <v>22229829</v>
      </c>
      <c r="L29" s="12">
        <f>SUBTOTAL(109,Table4[9th
Apportionment])</f>
        <v>9158956</v>
      </c>
    </row>
    <row r="30" spans="1:12" ht="16" thickTop="1" x14ac:dyDescent="0.35">
      <c r="A30" t="s">
        <v>33</v>
      </c>
      <c r="B30"/>
      <c r="C30"/>
    </row>
    <row r="31" spans="1:12" x14ac:dyDescent="0.35">
      <c r="A31" t="s">
        <v>34</v>
      </c>
      <c r="B31"/>
      <c r="C31"/>
    </row>
    <row r="32" spans="1:12" x14ac:dyDescent="0.35">
      <c r="A32" s="13" t="s">
        <v>120</v>
      </c>
      <c r="B32" s="13"/>
      <c r="C32" s="13"/>
    </row>
  </sheetData>
  <pageMargins left="0.7" right="0.7" top="0.75" bottom="0.75" header="0.3" footer="0.3"/>
  <pageSetup scale="36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workbookViewId="0"/>
  </sheetViews>
  <sheetFormatPr defaultColWidth="8.84375" defaultRowHeight="15.5" x14ac:dyDescent="0.35"/>
  <cols>
    <col min="1" max="1" width="11.23046875" style="29" customWidth="1"/>
    <col min="2" max="2" width="19.07421875" style="29" customWidth="1"/>
    <col min="3" max="3" width="18.765625" style="29" customWidth="1"/>
    <col min="4" max="4" width="15.4609375" style="29" customWidth="1"/>
    <col min="5" max="5" width="12.53515625" style="29" bestFit="1" customWidth="1"/>
    <col min="6" max="16384" width="8.84375" style="29"/>
  </cols>
  <sheetData>
    <row r="1" spans="1:5" ht="20" x14ac:dyDescent="0.35">
      <c r="A1" s="43" t="s">
        <v>119</v>
      </c>
      <c r="B1" s="28"/>
      <c r="C1" s="28"/>
      <c r="D1" s="28"/>
    </row>
    <row r="2" spans="1:5" ht="18" x14ac:dyDescent="0.35">
      <c r="A2" s="44" t="s">
        <v>35</v>
      </c>
      <c r="B2" s="28"/>
      <c r="C2" s="28"/>
      <c r="D2" s="28"/>
    </row>
    <row r="3" spans="1:5" x14ac:dyDescent="0.35">
      <c r="A3" s="45" t="s">
        <v>1</v>
      </c>
      <c r="B3" s="28"/>
      <c r="C3" s="28"/>
      <c r="D3" s="28"/>
    </row>
    <row r="4" spans="1:5" x14ac:dyDescent="0.35">
      <c r="A4" s="32" t="s">
        <v>36</v>
      </c>
      <c r="B4" s="28"/>
      <c r="C4" s="28"/>
      <c r="D4" s="28"/>
    </row>
    <row r="5" spans="1:5" ht="31" x14ac:dyDescent="0.35">
      <c r="A5" s="16" t="s">
        <v>4</v>
      </c>
      <c r="B5" s="16" t="s">
        <v>37</v>
      </c>
      <c r="C5" s="16" t="s">
        <v>38</v>
      </c>
      <c r="D5" s="17" t="s">
        <v>39</v>
      </c>
      <c r="E5" s="16" t="s">
        <v>122</v>
      </c>
    </row>
    <row r="6" spans="1:5" x14ac:dyDescent="0.35">
      <c r="A6" s="18" t="s">
        <v>40</v>
      </c>
      <c r="B6" s="19" t="s">
        <v>11</v>
      </c>
      <c r="C6" s="21" t="s">
        <v>121</v>
      </c>
      <c r="D6" s="20">
        <v>6391</v>
      </c>
      <c r="E6" s="29">
        <v>193868</v>
      </c>
    </row>
    <row r="7" spans="1:5" x14ac:dyDescent="0.35">
      <c r="A7" s="18" t="s">
        <v>115</v>
      </c>
      <c r="B7" s="21" t="s">
        <v>68</v>
      </c>
      <c r="C7" s="21" t="s">
        <v>121</v>
      </c>
      <c r="D7" s="20">
        <v>26771</v>
      </c>
      <c r="E7" s="29">
        <v>193869</v>
      </c>
    </row>
    <row r="8" spans="1:5" x14ac:dyDescent="0.35">
      <c r="A8" s="18" t="s">
        <v>41</v>
      </c>
      <c r="B8" s="21" t="s">
        <v>13</v>
      </c>
      <c r="C8" s="21" t="s">
        <v>121</v>
      </c>
      <c r="D8" s="20">
        <v>7725</v>
      </c>
      <c r="E8" s="29">
        <v>193870</v>
      </c>
    </row>
    <row r="9" spans="1:5" x14ac:dyDescent="0.35">
      <c r="A9" s="18" t="s">
        <v>42</v>
      </c>
      <c r="B9" s="21" t="s">
        <v>14</v>
      </c>
      <c r="C9" s="21" t="s">
        <v>121</v>
      </c>
      <c r="D9" s="20">
        <v>68888</v>
      </c>
      <c r="E9" s="29">
        <v>193871</v>
      </c>
    </row>
    <row r="10" spans="1:5" x14ac:dyDescent="0.35">
      <c r="A10" s="18" t="s">
        <v>116</v>
      </c>
      <c r="B10" s="21" t="s">
        <v>74</v>
      </c>
      <c r="C10" s="21" t="s">
        <v>121</v>
      </c>
      <c r="D10" s="20">
        <v>9897</v>
      </c>
      <c r="E10" s="29">
        <v>193872</v>
      </c>
    </row>
    <row r="11" spans="1:5" x14ac:dyDescent="0.35">
      <c r="A11" s="18" t="s">
        <v>43</v>
      </c>
      <c r="B11" s="21" t="s">
        <v>44</v>
      </c>
      <c r="C11" s="21" t="s">
        <v>121</v>
      </c>
      <c r="D11" s="20">
        <v>8049041</v>
      </c>
      <c r="E11" s="29">
        <v>193873</v>
      </c>
    </row>
    <row r="12" spans="1:5" x14ac:dyDescent="0.35">
      <c r="A12" s="18" t="s">
        <v>45</v>
      </c>
      <c r="B12" s="21" t="s">
        <v>18</v>
      </c>
      <c r="C12" s="21" t="s">
        <v>121</v>
      </c>
      <c r="D12" s="20">
        <v>36597</v>
      </c>
      <c r="E12" s="29">
        <v>193874</v>
      </c>
    </row>
    <row r="13" spans="1:5" x14ac:dyDescent="0.35">
      <c r="A13" s="18" t="s">
        <v>46</v>
      </c>
      <c r="B13" s="21" t="s">
        <v>19</v>
      </c>
      <c r="C13" s="21" t="s">
        <v>121</v>
      </c>
      <c r="D13" s="20">
        <v>10832</v>
      </c>
      <c r="E13" s="29">
        <v>193875</v>
      </c>
    </row>
    <row r="14" spans="1:5" x14ac:dyDescent="0.35">
      <c r="A14" s="18" t="s">
        <v>47</v>
      </c>
      <c r="B14" s="21" t="s">
        <v>23</v>
      </c>
      <c r="C14" s="21" t="s">
        <v>121</v>
      </c>
      <c r="D14" s="20">
        <v>236574</v>
      </c>
      <c r="E14" s="29">
        <v>193876</v>
      </c>
    </row>
    <row r="15" spans="1:5" x14ac:dyDescent="0.35">
      <c r="A15" s="18" t="s">
        <v>48</v>
      </c>
      <c r="B15" s="21" t="s">
        <v>24</v>
      </c>
      <c r="C15" s="21" t="s">
        <v>121</v>
      </c>
      <c r="D15" s="20">
        <v>28875</v>
      </c>
      <c r="E15" s="29">
        <v>193877</v>
      </c>
    </row>
    <row r="16" spans="1:5" x14ac:dyDescent="0.35">
      <c r="A16" s="18" t="s">
        <v>49</v>
      </c>
      <c r="B16" s="21" t="s">
        <v>25</v>
      </c>
      <c r="C16" s="21" t="s">
        <v>121</v>
      </c>
      <c r="D16" s="20">
        <v>617189</v>
      </c>
      <c r="E16" s="31">
        <v>193878</v>
      </c>
    </row>
    <row r="17" spans="1:5" x14ac:dyDescent="0.35">
      <c r="A17" s="18" t="s">
        <v>50</v>
      </c>
      <c r="B17" s="21" t="s">
        <v>26</v>
      </c>
      <c r="C17" s="21" t="s">
        <v>121</v>
      </c>
      <c r="D17" s="20">
        <v>3574</v>
      </c>
      <c r="E17" s="29">
        <v>193879</v>
      </c>
    </row>
    <row r="18" spans="1:5" x14ac:dyDescent="0.35">
      <c r="A18" s="18" t="s">
        <v>51</v>
      </c>
      <c r="B18" s="21" t="s">
        <v>29</v>
      </c>
      <c r="C18" s="21" t="s">
        <v>121</v>
      </c>
      <c r="D18" s="20">
        <v>17769</v>
      </c>
      <c r="E18" s="29">
        <v>193880</v>
      </c>
    </row>
    <row r="19" spans="1:5" x14ac:dyDescent="0.35">
      <c r="A19" s="18" t="s">
        <v>117</v>
      </c>
      <c r="B19" s="21" t="s">
        <v>101</v>
      </c>
      <c r="C19" s="21" t="s">
        <v>121</v>
      </c>
      <c r="D19" s="20">
        <v>37424</v>
      </c>
      <c r="E19" s="29">
        <v>193881</v>
      </c>
    </row>
    <row r="20" spans="1:5" x14ac:dyDescent="0.35">
      <c r="A20" s="18" t="s">
        <v>118</v>
      </c>
      <c r="B20" s="21" t="s">
        <v>104</v>
      </c>
      <c r="C20" s="21" t="s">
        <v>121</v>
      </c>
      <c r="D20" s="23">
        <v>1409</v>
      </c>
      <c r="E20" s="29">
        <v>193882</v>
      </c>
    </row>
    <row r="21" spans="1:5" x14ac:dyDescent="0.35">
      <c r="A21" s="33" t="s">
        <v>32</v>
      </c>
      <c r="B21" s="34"/>
      <c r="C21" s="34"/>
      <c r="D21" s="35">
        <f>SUBTOTAL(109,Table3[County
Total])</f>
        <v>9158956</v>
      </c>
      <c r="E21" s="36"/>
    </row>
    <row r="22" spans="1:5" x14ac:dyDescent="0.35">
      <c r="A22" s="22" t="s">
        <v>33</v>
      </c>
      <c r="B22" s="19"/>
      <c r="C22" s="19"/>
      <c r="D22" s="20"/>
    </row>
    <row r="23" spans="1:5" x14ac:dyDescent="0.35">
      <c r="A23" s="22" t="s">
        <v>34</v>
      </c>
      <c r="B23" s="19"/>
      <c r="C23" s="19"/>
      <c r="D23" s="20"/>
    </row>
    <row r="24" spans="1:5" x14ac:dyDescent="0.35">
      <c r="A24" s="30" t="s">
        <v>120</v>
      </c>
      <c r="B24" s="19"/>
      <c r="C24" s="19"/>
      <c r="D24" s="23"/>
    </row>
  </sheetData>
  <printOptions horizontalCentered="1"/>
  <pageMargins left="0.45" right="0.45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FD1045-1782-4082-9A1C-96DC0BED5A36}">
  <ds:schemaRefs>
    <ds:schemaRef ds:uri="f89dec18-d0c2-45d2-8a15-31051f2519f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1aae30ff-d7bc-47e3-882e-cd3423d00d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EDD01E-0C3D-488D-A35F-E33408FBE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E0A063-72DF-4F8B-8088-4F0F36153C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Title I, Pt A 9th - LEA</vt:lpstr>
      <vt:lpstr>2018-19 Title I, Pt A 9th - Cty</vt:lpstr>
      <vt:lpstr>'2018-19 Title I, Pt A 9th - Cty'!Print_Area</vt:lpstr>
      <vt:lpstr>'2018-19 Title I, Pt A 9th - Cty'!Print_Titles</vt:lpstr>
      <vt:lpstr>'2018-19 Title I, Pt A 9th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Recip9-18: Title I, Part A (CA Dept of Education)</dc:title>
  <dc:subject>Title I, Part A Basic Grant program ninth apportionment schedule for fiscal year 2018-19.</dc:subject>
  <dc:creator>Administrator</dc:creator>
  <cp:keywords/>
  <dc:description/>
  <cp:lastModifiedBy>Taylor Uda</cp:lastModifiedBy>
  <cp:revision/>
  <cp:lastPrinted>2020-09-28T21:09:42Z</cp:lastPrinted>
  <dcterms:created xsi:type="dcterms:W3CDTF">2014-06-25T22:35:34Z</dcterms:created>
  <dcterms:modified xsi:type="dcterms:W3CDTF">2022-09-20T15:56:30Z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