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13_ncr:1_{40A1863F-7D1E-40CF-8920-932CEBC052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3-24 P-1" sheetId="9" r:id="rId1"/>
    <sheet name="22-23 AN" sheetId="8" r:id="rId2"/>
    <sheet name="21-22 AN R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9" l="1"/>
  <c r="N28" i="9" l="1"/>
  <c r="M28" i="9"/>
  <c r="L28" i="9"/>
  <c r="K28" i="9"/>
  <c r="J28" i="9"/>
  <c r="I26" i="8" l="1"/>
  <c r="J26" i="8"/>
  <c r="K26" i="8"/>
  <c r="L26" i="8"/>
  <c r="M26" i="8"/>
  <c r="N26" i="8"/>
  <c r="N26" i="6" l="1"/>
  <c r="M26" i="6"/>
  <c r="L26" i="6"/>
  <c r="K26" i="6"/>
  <c r="J26" i="6"/>
  <c r="I26" i="6"/>
</calcChain>
</file>

<file path=xl/sharedStrings.xml><?xml version="1.0" encoding="utf-8"?>
<sst xmlns="http://schemas.openxmlformats.org/spreadsheetml/2006/main" count="565" uniqueCount="163">
  <si>
    <t>Prepared by:</t>
  </si>
  <si>
    <t>California Department of Education</t>
  </si>
  <si>
    <t>School Fiscal Services Division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</si>
  <si>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</si>
  <si>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</si>
  <si>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</si>
  <si>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</si>
  <si>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</si>
  <si>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</si>
  <si>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</si>
  <si>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</si>
  <si>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</si>
  <si>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</si>
  <si>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</si>
  <si>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</si>
  <si>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</si>
  <si>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</si>
  <si>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</si>
  <si>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</si>
  <si>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</si>
  <si>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</si>
  <si>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</si>
  <si>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</si>
  <si>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</si>
  <si>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</si>
  <si>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</si>
  <si>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</si>
  <si>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</si>
  <si>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</si>
  <si>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</si>
  <si>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</si>
  <si>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</si>
  <si>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</si>
  <si>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</si>
  <si>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</si>
  <si>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</si>
  <si>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</si>
  <si>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</si>
  <si>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</si>
  <si>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</si>
  <si>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</si>
  <si>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</si>
  <si>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</si>
  <si>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</si>
  <si>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</si>
  <si>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</si>
  <si>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</si>
  <si>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</si>
  <si>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</si>
  <si>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</si>
  <si>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</si>
  <si>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</si>
  <si>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</si>
  <si>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</si>
  <si>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</si>
  <si>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</si>
  <si>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</si>
  <si>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1366</t>
  </si>
  <si>
    <t>San Joaquin County Office of Education</t>
  </si>
  <si>
    <t>0120717</t>
  </si>
  <si>
    <t>one.Charter</t>
  </si>
  <si>
    <t>1146</t>
  </si>
  <si>
    <t>Stanislaus County Office of Education</t>
  </si>
  <si>
    <t>0129023</t>
  </si>
  <si>
    <t>Stanislaus Alternative Charter</t>
  </si>
  <si>
    <t>1607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</si>
  <si>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</si>
  <si>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</si>
  <si>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</si>
  <si>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</si>
  <si>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</si>
  <si>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</si>
  <si>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</si>
  <si>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</si>
  <si>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</si>
  <si>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</si>
  <si>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</si>
  <si>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</si>
  <si>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</si>
  <si>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</si>
  <si>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</si>
  <si>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</si>
  <si>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</si>
  <si>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</si>
  <si>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</si>
  <si>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</si>
  <si>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</si>
  <si>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</si>
  <si>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</si>
  <si>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</si>
  <si>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</si>
  <si>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</si>
  <si>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</si>
  <si>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</si>
  <si>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</si>
  <si>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</si>
  <si>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</si>
  <si>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</si>
  <si>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</si>
  <si>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</si>
  <si>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</si>
  <si>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</si>
  <si>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</si>
  <si>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Trinity County Office of Education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</si>
  <si>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</si>
  <si>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</si>
  <si>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</si>
  <si>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</si>
  <si>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</si>
  <si>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</si>
  <si>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</si>
  <si>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</si>
  <si>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</si>
  <si>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</si>
  <si>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</si>
  <si>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</si>
  <si>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</si>
  <si>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</si>
  <si>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</si>
  <si>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</si>
  <si>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</si>
  <si>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</si>
  <si>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</si>
  <si>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</si>
  <si>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</si>
  <si>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</si>
  <si>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TOTAL</t>
  </si>
  <si>
    <t>Enrollment and Unduplicated Pupil Count data reflects data submitted by charter schools as part of the 2021–22 Fall 1 CALPADS submission through the amendment window (February 11, 2022). The enrollment and Unduplicated Pupil Counts are transferred to the COE and included in the COE’s Unduplicated Pupil Percentage.</t>
  </si>
  <si>
    <t>08</t>
  </si>
  <si>
    <t>10082</t>
  </si>
  <si>
    <t>Del Norte County Office of Education</t>
  </si>
  <si>
    <t>0830059</t>
  </si>
  <si>
    <t>Castle Rock</t>
  </si>
  <si>
    <t>0358</t>
  </si>
  <si>
    <t>5030234</t>
  </si>
  <si>
    <t>Valley College High</t>
  </si>
  <si>
    <t>0172</t>
  </si>
  <si>
    <t>2023–24 First Principal (P-1) Apportionment</t>
  </si>
  <si>
    <t>2021–22 Second Annual Recertification (AN R2)</t>
  </si>
  <si>
    <t>Enrollment and Unduplicated Pupil Count data reflects data submitted by charter schools as part of the 2022–23 Fall 1 CALPADS submission through the amendment window (January 27, 2023). The enrollment and Unduplicated Pupil Counts are transferred to the COE and included in the COE’s Unduplicated Pupil Percentage.</t>
  </si>
  <si>
    <t>Enrollment and Unduplicated Pupil Count data reflects data submitted by charter schools as part of the 2023–24 Fall 1 CALPADS submission (December 15, 2023). The enrollment and Unduplicated Pupil Counts are transferred to the COE and included in the COE’s Unduplicated Pupil Percentage.</t>
  </si>
  <si>
    <t>February 2024</t>
  </si>
  <si>
    <t>11</t>
  </si>
  <si>
    <t>10116</t>
  </si>
  <si>
    <t>Fresno County Office of Education</t>
  </si>
  <si>
    <t>1130103</t>
  </si>
  <si>
    <t>William Finch</t>
  </si>
  <si>
    <t>0634</t>
  </si>
  <si>
    <t>04</t>
  </si>
  <si>
    <t>10041</t>
  </si>
  <si>
    <t>Butte County Office of Education</t>
  </si>
  <si>
    <t>0430090</t>
  </si>
  <si>
    <t>Hearthstone</t>
  </si>
  <si>
    <t>0110</t>
  </si>
  <si>
    <t>CBK Charter</t>
  </si>
  <si>
    <t>36</t>
  </si>
  <si>
    <t>10363</t>
  </si>
  <si>
    <t>San Bernardino County Office of Education</t>
  </si>
  <si>
    <t>0115808</t>
  </si>
  <si>
    <t>Norton Science and Language Academy</t>
  </si>
  <si>
    <t>0903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</si>
  <si>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</si>
  <si>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2022–23 Annual Apportionment (AN)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</si>
</sst>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"/>
  </numFmts>
  <fonts count="1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2" borderId="1" applyNumberFormat="0" applyProtection="0">
      <alignment horizontal="center" wrapText="1"/>
    </xf>
  </cellStyleXfs>
  <cellXfs count="34">
    <xf numFmtId="0" fontId="0" fillId="0" borderId="0" xfId="0"/>
    <xf numFmtId="0" fontId="2" fillId="0" borderId="0" xfId="5" applyNumberFormat="1" applyFill="1" applyBorder="1" applyAlignment="1" applyProtection="1">
      <alignment horizontal="left"/>
    </xf>
    <xf numFmtId="0" fontId="2" fillId="0" borderId="0" xfId="5" applyNumberForma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49" fontId="5" fillId="0" borderId="0" xfId="0" applyNumberFormat="1" applyFont="1"/>
    <xf numFmtId="0" fontId="5" fillId="0" borderId="0" xfId="0" applyFont="1"/>
    <xf numFmtId="43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vertical="center"/>
    </xf>
    <xf numFmtId="41" fontId="5" fillId="0" borderId="0" xfId="0" applyNumberFormat="1" applyFont="1"/>
    <xf numFmtId="0" fontId="9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3" fontId="5" fillId="0" borderId="0" xfId="0" applyNumberFormat="1" applyFont="1"/>
    <xf numFmtId="164" fontId="0" fillId="0" borderId="0" xfId="0" applyNumberFormat="1"/>
    <xf numFmtId="43" fontId="2" fillId="0" borderId="0" xfId="5" applyNumberFormat="1"/>
    <xf numFmtId="41" fontId="2" fillId="0" borderId="0" xfId="5" applyNumberFormat="1"/>
    <xf numFmtId="0" fontId="1" fillId="2" borderId="1" xfId="6" applyNumberFormat="1" applyProtection="1">
      <alignment horizontal="center" wrapText="1"/>
    </xf>
    <xf numFmtId="0" fontId="1" fillId="2" borderId="1" xfId="6" applyNumberFormat="1">
      <alignment horizontal="center" wrapText="1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/>
    <xf numFmtId="0" fontId="4" fillId="0" borderId="0" xfId="0" applyNumberFormat="1" applyFon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NumberFormat="1" applyAlignment="1">
      <alignment horizontal="left" vertical="center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0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Total" xfId="5" builtinId="25" customBuiltin="1"/>
  </cellStyles>
  <dxfs count="92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0" formatCode="General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</dxf>
    <dxf>
      <numFmt numFmtId="0" formatCode="General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91"/>
      <tableStyleElement type="headerRow" dxfId="90"/>
      <tableStyleElement type="totalRow" dxfId="89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8" totalsRowCount="1" headerRowDxfId="88" dataDxfId="87" headerRowCellStyle="PAS Table Header" dataCellStyle="Normal" totalsRowCellStyle="Total">
  <autoFilter ref="A5:N2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000-000001000000}" name="Receiving COE County Code" totalsRowLabel="TOTAL" dataDxfId="50" totalsRowDxfId="41" dataCellStyle="Normal" totalsRowCellStyle="Total"/>
    <tableColumn id="2" xr3:uid="{00000000-0010-0000-0000-000002000000}" name="Receiving COE District Code" dataDxfId="49" totalsRowDxfId="40" dataCellStyle="Normal" totalsRowCellStyle="Total"/>
    <tableColumn id="3" xr3:uid="{00000000-0010-0000-0000-000003000000}" name="Receiving COE Name" dataDxfId="48" totalsRowDxfId="39" dataCellStyle="Normal" totalsRowCellStyle="Total"/>
    <tableColumn id="4" xr3:uid="{00000000-0010-0000-0000-000004000000}" name="Transferring Charter County Code" dataDxfId="47" totalsRowDxfId="38" dataCellStyle="Normal" totalsRowCellStyle="Total"/>
    <tableColumn id="5" xr3:uid="{00000000-0010-0000-0000-000005000000}" name="Transferring Charter District Code" dataDxfId="46" totalsRowDxfId="37" dataCellStyle="Normal" totalsRowCellStyle="Total"/>
    <tableColumn id="6" xr3:uid="{00000000-0010-0000-0000-000006000000}" name="Transferring Charter School Code" dataDxfId="45" totalsRowDxfId="36" dataCellStyle="Normal" totalsRowCellStyle="Total"/>
    <tableColumn id="7" xr3:uid="{00000000-0010-0000-0000-000007000000}" name="Transferring Charter School Name" dataDxfId="44" totalsRowDxfId="35" dataCellStyle="Normal" totalsRowCellStyle="Total"/>
    <tableColumn id="8" xr3:uid="{00000000-0010-0000-0000-000008000000}" name="Transferring Charter Number" dataDxfId="42" totalsRowDxfId="34" dataCellStyle="Normal" totalsRowCellStyle="Total"/>
    <tableColumn id="13" xr3:uid="{00000000-0010-0000-0000-00000D000000}" name="Probation Referred, On Probation or Parole, Expelled pursuant to EC 48915(a) or (c) [EC 2574(c)(4)(A)] ADA" totalsRowFunction="sum" dataDxfId="43" totalsRowDxfId="86" dataCellStyle="Normal" totalsRowCellStyle="Total"/>
    <tableColumn id="9" xr3:uid="{00000000-0010-0000-0000-000009000000}" name="COE-Funded Charter School Non-Juvenile Court Enrollment" totalsRowFunction="sum" dataDxfId="85" totalsRowDxfId="84" dataCellStyle="Normal" totalsRowCellStyle="Total"/>
    <tableColumn id="10" xr3:uid="{00000000-0010-0000-0000-00000A000000}" name="COE-Funded Charter School Non-Juvenile Court Unduplicated FRPM/EL/Foster Count" totalsRowFunction="sum" dataDxfId="83" totalsRowDxfId="82" dataCellStyle="Normal" totalsRowCellStyle="Total"/>
    <tableColumn id="14" xr3:uid="{00000000-0010-0000-0000-00000E000000}" name="Juvenile Halls, Homes and Camps [EC 14057(b) and 14058] ADA" totalsRowFunction="sum" dataDxfId="81" totalsRowDxfId="80" dataCellStyle="Normal" totalsRowCellStyle="Total"/>
    <tableColumn id="11" xr3:uid="{00000000-0010-0000-0000-00000B000000}" name="COE-Funded Charter School Juvenile Court Enrollment" totalsRowFunction="sum" dataDxfId="79" totalsRowDxfId="78" dataCellStyle="Normal" totalsRowCellStyle="Total"/>
    <tableColumn id="12" xr3:uid="{00000000-0010-0000-0000-00000C000000}" name="COE-Funded Charter School Juvenile Court Unduplicated FRPM/EL/Foster Count" totalsRowFunction="sum" dataDxfId="77" totalsRowDxfId="76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6" totalsRowCount="1" headerRowDxfId="75" dataDxfId="74" headerRowCellStyle="PAS Table Header" dataCellStyle="Normal" totalsRowCellStyle="Total">
  <autoFilter ref="A5:N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33" totalsRowDxfId="24" dataCellStyle="Normal" totalsRowCellStyle="Total"/>
    <tableColumn id="2" xr3:uid="{00000000-0010-0000-0100-000002000000}" name="Receiving COE District Code" dataDxfId="32" totalsRowDxfId="23" dataCellStyle="Normal" totalsRowCellStyle="Total"/>
    <tableColumn id="3" xr3:uid="{00000000-0010-0000-0100-000003000000}" name="Receiving COE Name" dataDxfId="31" totalsRowDxfId="22" dataCellStyle="Normal" totalsRowCellStyle="Total"/>
    <tableColumn id="4" xr3:uid="{00000000-0010-0000-0100-000004000000}" name="Transferring Charter County Code" dataDxfId="30" totalsRowDxfId="21" dataCellStyle="Normal" totalsRowCellStyle="Total"/>
    <tableColumn id="5" xr3:uid="{00000000-0010-0000-0100-000005000000}" name="Transferring Charter District Code" dataDxfId="29" totalsRowDxfId="20" dataCellStyle="Normal" totalsRowCellStyle="Total"/>
    <tableColumn id="6" xr3:uid="{00000000-0010-0000-0100-000006000000}" name="Transferring Charter School Code" dataDxfId="28" totalsRowDxfId="19" dataCellStyle="Normal" totalsRowCellStyle="Total"/>
    <tableColumn id="7" xr3:uid="{00000000-0010-0000-0100-000007000000}" name="Transferring Charter School Name" dataDxfId="27" totalsRowDxfId="18" dataCellStyle="Normal" totalsRowCellStyle="Total"/>
    <tableColumn id="8" xr3:uid="{00000000-0010-0000-0100-000008000000}" name="Transferring Charter Number" dataDxfId="25" totalsRowDxfId="17" dataCellStyle="Normal" totalsRowCellStyle="Total"/>
    <tableColumn id="13" xr3:uid="{00000000-0010-0000-0100-00000D000000}" name="Probation Referred, On Probation or Parole, Expelled pursuant to EC 48915(a) or (c) [EC 2574(c)(4)(A)] ADA" totalsRowFunction="sum" dataDxfId="26" totalsRowDxfId="73" dataCellStyle="Normal" totalsRowCellStyle="Total"/>
    <tableColumn id="9" xr3:uid="{00000000-0010-0000-0100-000009000000}" name="COE-Funded Charter School Non-Juvenile Court Enrollment" totalsRowFunction="sum" dataDxfId="72" totalsRowDxfId="71" dataCellStyle="Normal" totalsRowCellStyle="Total"/>
    <tableColumn id="10" xr3:uid="{00000000-0010-0000-0100-00000A000000}" name="COE-Funded Charter School Non-Juvenile Court Unduplicated FRPM/EL/Foster Count" totalsRowFunction="sum" dataDxfId="70" totalsRowDxfId="69" dataCellStyle="Normal" totalsRowCellStyle="Total"/>
    <tableColumn id="14" xr3:uid="{00000000-0010-0000-0100-00000E000000}" name="Juvenile Halls, Homes and Camps [EC 14057(b) and 14058] ADA" totalsRowFunction="sum" dataDxfId="68" totalsRowDxfId="67" dataCellStyle="Normal" totalsRowCellStyle="Total"/>
    <tableColumn id="11" xr3:uid="{00000000-0010-0000-0100-00000B000000}" name="COE-Funded Charter School Juvenile Court Enrollment" totalsRowFunction="sum" dataDxfId="66" totalsRowDxfId="65" dataCellStyle="Normal" totalsRowCellStyle="Total"/>
    <tableColumn id="12" xr3:uid="{00000000-0010-0000-0100-00000C000000}" name="COE-Funded Charter School Juvenile Court Unduplicated FRPM/EL/Foster Count" totalsRowFunction="sum" dataDxfId="64" totalsRowDxfId="6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6" totalsRowCount="1" headerRowDxfId="62" headerRowCellStyle="PAS Table Header" dataCellStyle="Normal" totalsRowCellStyle="Total">
  <autoFilter ref="A5:N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200-000001000000}" name="Receiving COE County Code" totalsRowLabel="TOTAL" dataDxfId="16" totalsRowDxfId="7" dataCellStyle="Normal" totalsRowCellStyle="Total"/>
    <tableColumn id="2" xr3:uid="{00000000-0010-0000-0200-000002000000}" name="Receiving COE District Code" dataDxfId="15" totalsRowDxfId="6" dataCellStyle="Normal" totalsRowCellStyle="Total"/>
    <tableColumn id="3" xr3:uid="{00000000-0010-0000-0200-000003000000}" name="Receiving COE Name" dataDxfId="14" totalsRowDxfId="5" dataCellStyle="Normal" totalsRowCellStyle="Total"/>
    <tableColumn id="4" xr3:uid="{00000000-0010-0000-0200-000004000000}" name="Transferring Charter County Code" dataDxfId="13" totalsRowDxfId="4" dataCellStyle="Normal" totalsRowCellStyle="Total"/>
    <tableColumn id="5" xr3:uid="{00000000-0010-0000-0200-000005000000}" name="Transferring Charter District Code" dataDxfId="12" totalsRowDxfId="3" dataCellStyle="Normal" totalsRowCellStyle="Total"/>
    <tableColumn id="6" xr3:uid="{00000000-0010-0000-0200-000006000000}" name="Transferring Charter School Code" dataDxfId="11" totalsRowDxfId="2" dataCellStyle="Normal" totalsRowCellStyle="Total"/>
    <tableColumn id="7" xr3:uid="{00000000-0010-0000-0200-000007000000}" name="Transferring Charter School Name" dataDxfId="10" totalsRowDxfId="1" dataCellStyle="Normal" totalsRowCellStyle="Total"/>
    <tableColumn id="8" xr3:uid="{00000000-0010-0000-0200-000008000000}" name="Transferring Charter Number" dataDxfId="8" totalsRowDxfId="0" dataCellStyle="Normal" totalsRowCellStyle="Total"/>
    <tableColumn id="13" xr3:uid="{00000000-0010-0000-0200-00000D000000}" name="Probation Referred, On Probation or Parole, Expelled pursuant to EC 48915(a) or (c) [EC 2574(c)(4)(A)] ADA" totalsRowFunction="sum" dataDxfId="9" totalsRowDxfId="61" dataCellStyle="Normal" totalsRowCellStyle="Total"/>
    <tableColumn id="9" xr3:uid="{00000000-0010-0000-0200-000009000000}" name="COE-Funded Charter School Non-Juvenile Court Enrollment" totalsRowFunction="sum" dataDxfId="60" totalsRowDxfId="59" dataCellStyle="Normal" totalsRowCellStyle="Total"/>
    <tableColumn id="10" xr3:uid="{00000000-0010-0000-0200-00000A000000}" name="COE-Funded Charter School Non-Juvenile Court Unduplicated FRPM/EL/Foster Count" totalsRowFunction="sum" dataDxfId="58" totalsRowDxfId="57" dataCellStyle="Normal" totalsRowCellStyle="Total"/>
    <tableColumn id="14" xr3:uid="{00000000-0010-0000-0200-00000E000000}" name="Juvenile Halls, Homes and Camps [EC 14057(b) and 14058] ADA" totalsRowFunction="sum" dataDxfId="56" totalsRowDxfId="55" dataCellStyle="Normal" totalsRowCellStyle="Total"/>
    <tableColumn id="11" xr3:uid="{00000000-0010-0000-0200-00000B000000}" name="COE-Funded Charter School Juvenile Court Enrollment" totalsRowFunction="sum" dataDxfId="54" totalsRowDxfId="53" dataCellStyle="Normal" totalsRowCellStyle="Total"/>
    <tableColumn id="12" xr3:uid="{00000000-0010-0000-0200-00000C000000}" name="COE-Funded Charter School Juvenile Court Unduplicated FRPM/EL/Foster Count" totalsRowFunction="sum" dataDxfId="52" totalsRowDxfId="51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2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6640625" style="11" customWidth="1"/>
    <col min="9" max="9" width="21.6640625" style="1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8" x14ac:dyDescent="0.25">
      <c r="A1" s="17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137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140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161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76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11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148</v>
      </c>
      <c r="B7" s="32" t="s">
        <v>149</v>
      </c>
      <c r="C7" s="32" t="s">
        <v>150</v>
      </c>
      <c r="D7" s="32" t="s">
        <v>148</v>
      </c>
      <c r="E7" s="32" t="s">
        <v>149</v>
      </c>
      <c r="F7" s="32" t="s">
        <v>151</v>
      </c>
      <c r="G7" s="32" t="s">
        <v>152</v>
      </c>
      <c r="H7" s="32" t="s">
        <v>153</v>
      </c>
      <c r="I7" s="13">
        <v>0</v>
      </c>
      <c r="J7" s="14">
        <v>1</v>
      </c>
      <c r="K7" s="14">
        <v>1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79</v>
      </c>
      <c r="B8" s="32" t="s">
        <v>80</v>
      </c>
      <c r="C8" s="32" t="s">
        <v>81</v>
      </c>
      <c r="D8" s="32" t="s">
        <v>79</v>
      </c>
      <c r="E8" s="32" t="s">
        <v>80</v>
      </c>
      <c r="F8" s="32" t="s">
        <v>82</v>
      </c>
      <c r="G8" s="32" t="s">
        <v>104</v>
      </c>
      <c r="H8" s="32" t="s">
        <v>83</v>
      </c>
      <c r="I8" s="13">
        <v>33.75</v>
      </c>
      <c r="J8" s="14">
        <v>41</v>
      </c>
      <c r="K8" s="14">
        <v>30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128</v>
      </c>
      <c r="B9" s="32" t="s">
        <v>129</v>
      </c>
      <c r="C9" s="32" t="s">
        <v>130</v>
      </c>
      <c r="D9" s="32" t="s">
        <v>128</v>
      </c>
      <c r="E9" s="32" t="s">
        <v>129</v>
      </c>
      <c r="F9" s="32" t="s">
        <v>131</v>
      </c>
      <c r="G9" s="32" t="s">
        <v>132</v>
      </c>
      <c r="H9" s="32" t="s">
        <v>133</v>
      </c>
      <c r="I9" s="13">
        <v>0</v>
      </c>
      <c r="J9" s="14">
        <v>1</v>
      </c>
      <c r="K9" s="14">
        <v>1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29</v>
      </c>
      <c r="G10" s="32" t="s">
        <v>30</v>
      </c>
      <c r="H10" s="32" t="s">
        <v>31</v>
      </c>
      <c r="I10" s="13">
        <v>161.41</v>
      </c>
      <c r="J10" s="14">
        <v>96</v>
      </c>
      <c r="K10" s="14">
        <v>38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2" t="s">
        <v>3</v>
      </c>
      <c r="B11" s="32" t="s">
        <v>4</v>
      </c>
      <c r="C11" s="32" t="s">
        <v>28</v>
      </c>
      <c r="D11" s="32" t="s">
        <v>3</v>
      </c>
      <c r="E11" s="32" t="s">
        <v>4</v>
      </c>
      <c r="F11" s="32" t="s">
        <v>32</v>
      </c>
      <c r="G11" s="32" t="s">
        <v>33</v>
      </c>
      <c r="H11" s="32" t="s">
        <v>34</v>
      </c>
      <c r="I11" s="13">
        <v>191.29</v>
      </c>
      <c r="J11" s="14">
        <v>167</v>
      </c>
      <c r="K11" s="14">
        <v>110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2" t="s">
        <v>3</v>
      </c>
      <c r="B12" s="32" t="s">
        <v>4</v>
      </c>
      <c r="C12" s="32" t="s">
        <v>28</v>
      </c>
      <c r="D12" s="32" t="s">
        <v>3</v>
      </c>
      <c r="E12" s="32" t="s">
        <v>4</v>
      </c>
      <c r="F12" s="32" t="s">
        <v>35</v>
      </c>
      <c r="G12" s="32" t="s">
        <v>36</v>
      </c>
      <c r="H12" s="32" t="s">
        <v>37</v>
      </c>
      <c r="I12" s="13">
        <v>0</v>
      </c>
      <c r="J12" s="14">
        <v>0</v>
      </c>
      <c r="K12" s="14">
        <v>0</v>
      </c>
      <c r="L12" s="13">
        <v>34.49</v>
      </c>
      <c r="M12" s="14">
        <v>19</v>
      </c>
      <c r="N12" s="14">
        <v>19</v>
      </c>
    </row>
    <row r="13" spans="1:14" s="9" customFormat="1" ht="15" x14ac:dyDescent="0.2">
      <c r="A13" s="32" t="s">
        <v>5</v>
      </c>
      <c r="B13" s="32" t="s">
        <v>6</v>
      </c>
      <c r="C13" s="32" t="s">
        <v>84</v>
      </c>
      <c r="D13" s="32" t="s">
        <v>5</v>
      </c>
      <c r="E13" s="32" t="s">
        <v>6</v>
      </c>
      <c r="F13" s="32" t="s">
        <v>38</v>
      </c>
      <c r="G13" s="32" t="s">
        <v>39</v>
      </c>
      <c r="H13" s="32" t="s">
        <v>40</v>
      </c>
      <c r="I13" s="13">
        <v>0</v>
      </c>
      <c r="J13" s="14">
        <v>1</v>
      </c>
      <c r="K13" s="14">
        <v>1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5</v>
      </c>
      <c r="B14" s="32" t="s">
        <v>6</v>
      </c>
      <c r="C14" s="32" t="s">
        <v>84</v>
      </c>
      <c r="D14" s="32" t="s">
        <v>5</v>
      </c>
      <c r="E14" s="32" t="s">
        <v>6</v>
      </c>
      <c r="F14" s="32" t="s">
        <v>41</v>
      </c>
      <c r="G14" s="32" t="s">
        <v>42</v>
      </c>
      <c r="H14" s="32" t="s">
        <v>43</v>
      </c>
      <c r="I14" s="13">
        <v>5.21</v>
      </c>
      <c r="J14" s="14">
        <v>5</v>
      </c>
      <c r="K14" s="14">
        <v>5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2" t="s">
        <v>7</v>
      </c>
      <c r="B15" s="32" t="s">
        <v>8</v>
      </c>
      <c r="C15" s="32" t="s">
        <v>44</v>
      </c>
      <c r="D15" s="32" t="s">
        <v>7</v>
      </c>
      <c r="E15" s="32" t="s">
        <v>8</v>
      </c>
      <c r="F15" s="32" t="s">
        <v>45</v>
      </c>
      <c r="G15" s="32" t="s">
        <v>46</v>
      </c>
      <c r="H15" s="32" t="s">
        <v>47</v>
      </c>
      <c r="I15" s="13">
        <v>7.23</v>
      </c>
      <c r="J15" s="14">
        <v>2</v>
      </c>
      <c r="K15" s="14">
        <v>2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2" t="s">
        <v>92</v>
      </c>
      <c r="B16" s="32" t="s">
        <v>93</v>
      </c>
      <c r="C16" s="32" t="s">
        <v>94</v>
      </c>
      <c r="D16" s="32" t="s">
        <v>92</v>
      </c>
      <c r="E16" s="32" t="s">
        <v>93</v>
      </c>
      <c r="F16" s="32" t="s">
        <v>95</v>
      </c>
      <c r="G16" s="32" t="s">
        <v>96</v>
      </c>
      <c r="H16" s="32" t="s">
        <v>97</v>
      </c>
      <c r="I16" s="13">
        <v>0</v>
      </c>
      <c r="J16" s="14">
        <v>1</v>
      </c>
      <c r="K16" s="14">
        <v>0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2" t="s">
        <v>9</v>
      </c>
      <c r="B17" s="32" t="s">
        <v>10</v>
      </c>
      <c r="C17" s="32" t="s">
        <v>48</v>
      </c>
      <c r="D17" s="32" t="s">
        <v>9</v>
      </c>
      <c r="E17" s="32" t="s">
        <v>10</v>
      </c>
      <c r="F17" s="32" t="s">
        <v>49</v>
      </c>
      <c r="G17" s="32" t="s">
        <v>50</v>
      </c>
      <c r="H17" s="32" t="s">
        <v>51</v>
      </c>
      <c r="I17" s="13">
        <v>39.03</v>
      </c>
      <c r="J17" s="14">
        <v>37</v>
      </c>
      <c r="K17" s="14">
        <v>29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2" t="s">
        <v>11</v>
      </c>
      <c r="B18" s="32" t="s">
        <v>12</v>
      </c>
      <c r="C18" s="32" t="s">
        <v>52</v>
      </c>
      <c r="D18" s="32" t="s">
        <v>11</v>
      </c>
      <c r="E18" s="32" t="s">
        <v>12</v>
      </c>
      <c r="F18" s="32" t="s">
        <v>56</v>
      </c>
      <c r="G18" s="32" t="s">
        <v>113</v>
      </c>
      <c r="H18" s="32" t="s">
        <v>57</v>
      </c>
      <c r="I18" s="13">
        <v>16.78</v>
      </c>
      <c r="J18" s="14">
        <v>0</v>
      </c>
      <c r="K18" s="14">
        <v>0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2" t="s">
        <v>11</v>
      </c>
      <c r="B19" s="32" t="s">
        <v>12</v>
      </c>
      <c r="C19" s="32" t="s">
        <v>52</v>
      </c>
      <c r="D19" s="32" t="s">
        <v>11</v>
      </c>
      <c r="E19" s="32" t="s">
        <v>12</v>
      </c>
      <c r="F19" s="32" t="s">
        <v>53</v>
      </c>
      <c r="G19" s="32" t="s">
        <v>154</v>
      </c>
      <c r="H19" s="32" t="s">
        <v>55</v>
      </c>
      <c r="I19" s="13">
        <v>16.59</v>
      </c>
      <c r="J19" s="20">
        <v>16</v>
      </c>
      <c r="K19" s="20">
        <v>11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155</v>
      </c>
      <c r="B20" s="32" t="s">
        <v>156</v>
      </c>
      <c r="C20" s="32" t="s">
        <v>157</v>
      </c>
      <c r="D20" s="32" t="s">
        <v>155</v>
      </c>
      <c r="E20" s="32" t="s">
        <v>156</v>
      </c>
      <c r="F20" s="32" t="s">
        <v>158</v>
      </c>
      <c r="G20" s="32" t="s">
        <v>159</v>
      </c>
      <c r="H20" s="32" t="s">
        <v>160</v>
      </c>
      <c r="I20" s="13">
        <v>0</v>
      </c>
      <c r="J20" s="20">
        <v>1</v>
      </c>
      <c r="K20" s="20">
        <v>1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13</v>
      </c>
      <c r="B21" s="32" t="s">
        <v>14</v>
      </c>
      <c r="C21" s="32" t="s">
        <v>58</v>
      </c>
      <c r="D21" s="32" t="s">
        <v>13</v>
      </c>
      <c r="E21" s="32" t="s">
        <v>14</v>
      </c>
      <c r="F21" s="32" t="s">
        <v>59</v>
      </c>
      <c r="G21" s="32" t="s">
        <v>60</v>
      </c>
      <c r="H21" s="32" t="s">
        <v>61</v>
      </c>
      <c r="I21" s="13">
        <v>339.78</v>
      </c>
      <c r="J21" s="20">
        <v>293</v>
      </c>
      <c r="K21" s="20">
        <v>248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15</v>
      </c>
      <c r="B22" s="32" t="s">
        <v>16</v>
      </c>
      <c r="C22" s="32" t="s">
        <v>66</v>
      </c>
      <c r="D22" s="32" t="s">
        <v>15</v>
      </c>
      <c r="E22" s="32" t="s">
        <v>16</v>
      </c>
      <c r="F22" s="32" t="s">
        <v>67</v>
      </c>
      <c r="G22" s="32" t="s">
        <v>68</v>
      </c>
      <c r="H22" s="32" t="s">
        <v>69</v>
      </c>
      <c r="I22" s="13">
        <v>64.83</v>
      </c>
      <c r="J22" s="20">
        <v>3</v>
      </c>
      <c r="K22" s="20">
        <v>3</v>
      </c>
      <c r="L22" s="13">
        <v>0</v>
      </c>
      <c r="M22" s="14">
        <v>0</v>
      </c>
      <c r="N22" s="14">
        <v>0</v>
      </c>
    </row>
    <row r="23" spans="1:14" x14ac:dyDescent="0.25">
      <c r="A23" s="32" t="s">
        <v>85</v>
      </c>
      <c r="B23" s="32" t="s">
        <v>86</v>
      </c>
      <c r="C23" s="32" t="s">
        <v>87</v>
      </c>
      <c r="D23" s="32" t="s">
        <v>85</v>
      </c>
      <c r="E23" s="32" t="s">
        <v>86</v>
      </c>
      <c r="F23" s="32" t="s">
        <v>88</v>
      </c>
      <c r="G23" s="32" t="s">
        <v>89</v>
      </c>
      <c r="H23" s="32" t="s">
        <v>90</v>
      </c>
      <c r="I23" s="13">
        <v>0</v>
      </c>
      <c r="J23" s="20">
        <v>20</v>
      </c>
      <c r="K23" s="20">
        <v>9</v>
      </c>
      <c r="L23" s="13">
        <v>0</v>
      </c>
      <c r="M23" s="14">
        <v>0</v>
      </c>
      <c r="N23" s="14">
        <v>0</v>
      </c>
    </row>
    <row r="24" spans="1:14" x14ac:dyDescent="0.25">
      <c r="A24" s="32" t="s">
        <v>17</v>
      </c>
      <c r="B24" s="32" t="s">
        <v>18</v>
      </c>
      <c r="C24" s="32" t="s">
        <v>62</v>
      </c>
      <c r="D24" s="32" t="s">
        <v>17</v>
      </c>
      <c r="E24" s="32" t="s">
        <v>18</v>
      </c>
      <c r="F24" s="32" t="s">
        <v>63</v>
      </c>
      <c r="G24" s="32" t="s">
        <v>64</v>
      </c>
      <c r="H24" s="32" t="s">
        <v>65</v>
      </c>
      <c r="I24" s="13">
        <v>18.2</v>
      </c>
      <c r="J24" s="20">
        <v>15</v>
      </c>
      <c r="K24" s="20">
        <v>14</v>
      </c>
      <c r="L24" s="13">
        <v>0</v>
      </c>
      <c r="M24" s="14">
        <v>0</v>
      </c>
      <c r="N24" s="14">
        <v>0</v>
      </c>
    </row>
    <row r="25" spans="1:14" x14ac:dyDescent="0.25">
      <c r="A25" s="32" t="s">
        <v>114</v>
      </c>
      <c r="B25" s="32" t="s">
        <v>115</v>
      </c>
      <c r="C25" s="32" t="s">
        <v>116</v>
      </c>
      <c r="D25" s="32" t="s">
        <v>114</v>
      </c>
      <c r="E25" s="32" t="s">
        <v>115</v>
      </c>
      <c r="F25" s="32" t="s">
        <v>117</v>
      </c>
      <c r="G25" s="32" t="s">
        <v>118</v>
      </c>
      <c r="H25" s="32" t="s">
        <v>119</v>
      </c>
      <c r="I25" s="13">
        <v>9.57</v>
      </c>
      <c r="J25" s="20">
        <v>15</v>
      </c>
      <c r="K25" s="20">
        <v>14</v>
      </c>
      <c r="L25" s="13">
        <v>0</v>
      </c>
      <c r="M25" s="14">
        <v>0</v>
      </c>
      <c r="N25" s="14">
        <v>0</v>
      </c>
    </row>
    <row r="26" spans="1:14" x14ac:dyDescent="0.25">
      <c r="A26" s="32" t="s">
        <v>98</v>
      </c>
      <c r="B26" s="32" t="s">
        <v>99</v>
      </c>
      <c r="C26" s="32" t="s">
        <v>103</v>
      </c>
      <c r="D26" s="32" t="s">
        <v>98</v>
      </c>
      <c r="E26" s="32" t="s">
        <v>99</v>
      </c>
      <c r="F26" s="32" t="s">
        <v>100</v>
      </c>
      <c r="G26" s="32" t="s">
        <v>101</v>
      </c>
      <c r="H26" s="32" t="s">
        <v>102</v>
      </c>
      <c r="I26" s="13">
        <v>12.16</v>
      </c>
      <c r="J26" s="20">
        <v>14</v>
      </c>
      <c r="K26" s="20">
        <v>13</v>
      </c>
      <c r="L26" s="13">
        <v>0</v>
      </c>
      <c r="M26" s="14">
        <v>0</v>
      </c>
      <c r="N26" s="14">
        <v>0</v>
      </c>
    </row>
    <row r="27" spans="1:14" x14ac:dyDescent="0.25">
      <c r="A27" s="32" t="s">
        <v>120</v>
      </c>
      <c r="B27" s="32" t="s">
        <v>121</v>
      </c>
      <c r="C27" s="32" t="s">
        <v>122</v>
      </c>
      <c r="D27" s="32" t="s">
        <v>120</v>
      </c>
      <c r="E27" s="32" t="s">
        <v>121</v>
      </c>
      <c r="F27" s="32" t="s">
        <v>123</v>
      </c>
      <c r="G27" s="32" t="s">
        <v>124</v>
      </c>
      <c r="H27" s="32" t="s">
        <v>125</v>
      </c>
      <c r="I27" s="13">
        <v>0</v>
      </c>
      <c r="J27" s="20">
        <v>2</v>
      </c>
      <c r="K27" s="20">
        <v>2</v>
      </c>
      <c r="L27" s="13">
        <v>0</v>
      </c>
      <c r="M27" s="14">
        <v>0</v>
      </c>
      <c r="N27" s="14">
        <v>0</v>
      </c>
    </row>
    <row r="28" spans="1:14" x14ac:dyDescent="0.25">
      <c r="A28" s="1" t="s">
        <v>126</v>
      </c>
      <c r="B28" s="2"/>
      <c r="C28" s="2"/>
      <c r="D28" s="2"/>
      <c r="E28" s="2"/>
      <c r="F28" s="2"/>
      <c r="G28" s="2"/>
      <c r="H28" s="2"/>
      <c r="I28" s="21">
        <f>SUBTOTAL(109,Table123[Probation Referred, On Probation or Parole, Expelled pursuant to EC 48915(a) or (c) '[EC 2574(c)(4)(A)'] ADA])</f>
        <v>926.83</v>
      </c>
      <c r="J28" s="22">
        <f>SUBTOTAL(109,Table123[COE-Funded Charter School Non-Juvenile Court Enrollment])</f>
        <v>731</v>
      </c>
      <c r="K28" s="22">
        <f>SUBTOTAL(109,Table123[COE-Funded Charter School Non-Juvenile Court Unduplicated FRPM/EL/Foster Count])</f>
        <v>532</v>
      </c>
      <c r="L28" s="21">
        <f>SUBTOTAL(109,Table123[Juvenile Halls, Homes and Camps '[EC 14057(b) and 14058'] ADA])</f>
        <v>34.49</v>
      </c>
      <c r="M28" s="22">
        <f>SUBTOTAL(109,Table123[COE-Funded Charter School Juvenile Court Enrollment])</f>
        <v>19</v>
      </c>
      <c r="N28" s="22">
        <f>SUBTOTAL(109,Table123[COE-Funded Charter School Juvenile Court Unduplicated FRPM/EL/Foster Count])</f>
        <v>19</v>
      </c>
    </row>
    <row r="29" spans="1:14" x14ac:dyDescent="0.25">
      <c r="A29" s="26" t="s">
        <v>0</v>
      </c>
    </row>
    <row r="30" spans="1:14" s="11" customFormat="1" x14ac:dyDescent="0.25">
      <c r="A30" s="27" t="s">
        <v>1</v>
      </c>
      <c r="J30" s="12"/>
      <c r="K30" s="12"/>
      <c r="L30" s="12"/>
      <c r="M30" s="12"/>
      <c r="N30" s="12"/>
    </row>
    <row r="31" spans="1:14" x14ac:dyDescent="0.25">
      <c r="A31" s="27" t="s">
        <v>2</v>
      </c>
    </row>
    <row r="32" spans="1:14" x14ac:dyDescent="0.25">
      <c r="A32" s="28" t="s">
        <v>141</v>
      </c>
    </row>
  </sheetData>
  <printOptions horizontalCentered="1"/>
  <pageMargins left="0.5" right="0.5" top="0.5" bottom="0.5" header="0.25" footer="0.25"/>
  <pageSetup scale="42" fitToHeight="0" orientation="landscape" r:id="rId1"/>
  <ignoredErrors>
    <ignoredError sqref="A6:B27 D6:F27 H6:H2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3320312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162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139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161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76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6.39</v>
      </c>
      <c r="J6" s="14">
        <v>4</v>
      </c>
      <c r="K6" s="14">
        <v>3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79</v>
      </c>
      <c r="B7" s="32" t="s">
        <v>80</v>
      </c>
      <c r="C7" s="32" t="s">
        <v>81</v>
      </c>
      <c r="D7" s="32" t="s">
        <v>79</v>
      </c>
      <c r="E7" s="32" t="s">
        <v>80</v>
      </c>
      <c r="F7" s="32" t="s">
        <v>82</v>
      </c>
      <c r="G7" s="32" t="s">
        <v>104</v>
      </c>
      <c r="H7" s="32" t="s">
        <v>83</v>
      </c>
      <c r="I7" s="13">
        <v>20.740000000000002</v>
      </c>
      <c r="J7" s="14">
        <v>24</v>
      </c>
      <c r="K7" s="14">
        <v>18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128</v>
      </c>
      <c r="B8" s="32" t="s">
        <v>129</v>
      </c>
      <c r="C8" s="32" t="s">
        <v>130</v>
      </c>
      <c r="D8" s="32" t="s">
        <v>128</v>
      </c>
      <c r="E8" s="32" t="s">
        <v>129</v>
      </c>
      <c r="F8" s="32" t="s">
        <v>131</v>
      </c>
      <c r="G8" s="32" t="s">
        <v>132</v>
      </c>
      <c r="H8" s="32" t="s">
        <v>133</v>
      </c>
      <c r="I8" s="13">
        <v>0</v>
      </c>
      <c r="J8" s="14">
        <v>1</v>
      </c>
      <c r="K8" s="14">
        <v>1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3</v>
      </c>
      <c r="B9" s="32" t="s">
        <v>4</v>
      </c>
      <c r="C9" s="32" t="s">
        <v>28</v>
      </c>
      <c r="D9" s="32" t="s">
        <v>3</v>
      </c>
      <c r="E9" s="32" t="s">
        <v>4</v>
      </c>
      <c r="F9" s="32" t="s">
        <v>29</v>
      </c>
      <c r="G9" s="32" t="s">
        <v>30</v>
      </c>
      <c r="H9" s="32" t="s">
        <v>31</v>
      </c>
      <c r="I9" s="13">
        <v>95.36</v>
      </c>
      <c r="J9" s="14">
        <v>92</v>
      </c>
      <c r="K9" s="14">
        <v>34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32</v>
      </c>
      <c r="G10" s="32" t="s">
        <v>33</v>
      </c>
      <c r="H10" s="32" t="s">
        <v>34</v>
      </c>
      <c r="I10" s="13">
        <v>181.49</v>
      </c>
      <c r="J10" s="14">
        <v>190</v>
      </c>
      <c r="K10" s="14">
        <v>100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2" t="s">
        <v>3</v>
      </c>
      <c r="B11" s="32" t="s">
        <v>4</v>
      </c>
      <c r="C11" s="32" t="s">
        <v>28</v>
      </c>
      <c r="D11" s="32" t="s">
        <v>3</v>
      </c>
      <c r="E11" s="32" t="s">
        <v>4</v>
      </c>
      <c r="F11" s="32" t="s">
        <v>35</v>
      </c>
      <c r="G11" s="32" t="s">
        <v>36</v>
      </c>
      <c r="H11" s="32" t="s">
        <v>37</v>
      </c>
      <c r="I11" s="13">
        <v>0</v>
      </c>
      <c r="J11" s="14">
        <v>0</v>
      </c>
      <c r="K11" s="14">
        <v>0</v>
      </c>
      <c r="L11" s="13">
        <v>35.75</v>
      </c>
      <c r="M11" s="14">
        <v>27</v>
      </c>
      <c r="N11" s="14">
        <v>27</v>
      </c>
    </row>
    <row r="12" spans="1:14" s="9" customFormat="1" ht="15" x14ac:dyDescent="0.2">
      <c r="A12" s="32" t="s">
        <v>142</v>
      </c>
      <c r="B12" s="32" t="s">
        <v>143</v>
      </c>
      <c r="C12" s="32" t="s">
        <v>144</v>
      </c>
      <c r="D12" s="32" t="s">
        <v>142</v>
      </c>
      <c r="E12" s="32" t="s">
        <v>143</v>
      </c>
      <c r="F12" s="32" t="s">
        <v>145</v>
      </c>
      <c r="G12" s="32" t="s">
        <v>146</v>
      </c>
      <c r="H12" s="32" t="s">
        <v>147</v>
      </c>
      <c r="I12" s="13">
        <v>0.88</v>
      </c>
      <c r="J12" s="14">
        <v>0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2" t="s">
        <v>5</v>
      </c>
      <c r="B13" s="32" t="s">
        <v>6</v>
      </c>
      <c r="C13" s="32" t="s">
        <v>84</v>
      </c>
      <c r="D13" s="32" t="s">
        <v>5</v>
      </c>
      <c r="E13" s="32" t="s">
        <v>6</v>
      </c>
      <c r="F13" s="32" t="s">
        <v>41</v>
      </c>
      <c r="G13" s="32" t="s">
        <v>42</v>
      </c>
      <c r="H13" s="32" t="s">
        <v>43</v>
      </c>
      <c r="I13" s="13">
        <v>12.94</v>
      </c>
      <c r="J13" s="14">
        <v>18</v>
      </c>
      <c r="K13" s="14">
        <v>17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7</v>
      </c>
      <c r="B14" s="32" t="s">
        <v>8</v>
      </c>
      <c r="C14" s="32" t="s">
        <v>44</v>
      </c>
      <c r="D14" s="32" t="s">
        <v>7</v>
      </c>
      <c r="E14" s="32" t="s">
        <v>8</v>
      </c>
      <c r="F14" s="32" t="s">
        <v>45</v>
      </c>
      <c r="G14" s="32" t="s">
        <v>46</v>
      </c>
      <c r="H14" s="32" t="s">
        <v>47</v>
      </c>
      <c r="I14" s="13">
        <v>10.210000000000001</v>
      </c>
      <c r="J14" s="14">
        <v>11</v>
      </c>
      <c r="K14" s="14">
        <v>7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2" t="s">
        <v>92</v>
      </c>
      <c r="B15" s="32" t="s">
        <v>93</v>
      </c>
      <c r="C15" s="32" t="s">
        <v>94</v>
      </c>
      <c r="D15" s="32" t="s">
        <v>92</v>
      </c>
      <c r="E15" s="32" t="s">
        <v>93</v>
      </c>
      <c r="F15" s="32" t="s">
        <v>95</v>
      </c>
      <c r="G15" s="32" t="s">
        <v>96</v>
      </c>
      <c r="H15" s="32" t="s">
        <v>97</v>
      </c>
      <c r="I15" s="13">
        <v>0</v>
      </c>
      <c r="J15" s="14">
        <v>1</v>
      </c>
      <c r="K15" s="14">
        <v>0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2" t="s">
        <v>9</v>
      </c>
      <c r="B16" s="32" t="s">
        <v>10</v>
      </c>
      <c r="C16" s="32" t="s">
        <v>48</v>
      </c>
      <c r="D16" s="32" t="s">
        <v>9</v>
      </c>
      <c r="E16" s="32" t="s">
        <v>10</v>
      </c>
      <c r="F16" s="32" t="s">
        <v>49</v>
      </c>
      <c r="G16" s="32" t="s">
        <v>50</v>
      </c>
      <c r="H16" s="32" t="s">
        <v>51</v>
      </c>
      <c r="I16" s="13">
        <v>52.29</v>
      </c>
      <c r="J16" s="14">
        <v>43</v>
      </c>
      <c r="K16" s="14">
        <v>31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2" t="s">
        <v>11</v>
      </c>
      <c r="B17" s="32" t="s">
        <v>12</v>
      </c>
      <c r="C17" s="32" t="s">
        <v>52</v>
      </c>
      <c r="D17" s="32" t="s">
        <v>11</v>
      </c>
      <c r="E17" s="32" t="s">
        <v>12</v>
      </c>
      <c r="F17" s="32" t="s">
        <v>56</v>
      </c>
      <c r="G17" s="32" t="s">
        <v>113</v>
      </c>
      <c r="H17" s="32" t="s">
        <v>57</v>
      </c>
      <c r="I17" s="13">
        <v>21.49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2" t="s">
        <v>11</v>
      </c>
      <c r="B18" s="32" t="s">
        <v>12</v>
      </c>
      <c r="C18" s="32" t="s">
        <v>52</v>
      </c>
      <c r="D18" s="32" t="s">
        <v>11</v>
      </c>
      <c r="E18" s="32" t="s">
        <v>12</v>
      </c>
      <c r="F18" s="32" t="s">
        <v>53</v>
      </c>
      <c r="G18" s="32" t="s">
        <v>54</v>
      </c>
      <c r="H18" s="32" t="s">
        <v>55</v>
      </c>
      <c r="I18" s="13">
        <v>6.95</v>
      </c>
      <c r="J18" s="14">
        <v>5</v>
      </c>
      <c r="K18" s="14">
        <v>4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2" t="s">
        <v>13</v>
      </c>
      <c r="B19" s="32" t="s">
        <v>14</v>
      </c>
      <c r="C19" s="32" t="s">
        <v>58</v>
      </c>
      <c r="D19" s="32" t="s">
        <v>13</v>
      </c>
      <c r="E19" s="32" t="s">
        <v>14</v>
      </c>
      <c r="F19" s="32" t="s">
        <v>59</v>
      </c>
      <c r="G19" s="32" t="s">
        <v>60</v>
      </c>
      <c r="H19" s="32" t="s">
        <v>61</v>
      </c>
      <c r="I19" s="13">
        <v>226.43</v>
      </c>
      <c r="J19" s="14">
        <v>172</v>
      </c>
      <c r="K19" s="14">
        <v>134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15</v>
      </c>
      <c r="B20" s="32" t="s">
        <v>16</v>
      </c>
      <c r="C20" s="32" t="s">
        <v>66</v>
      </c>
      <c r="D20" s="32" t="s">
        <v>15</v>
      </c>
      <c r="E20" s="32" t="s">
        <v>16</v>
      </c>
      <c r="F20" s="32" t="s">
        <v>67</v>
      </c>
      <c r="G20" s="32" t="s">
        <v>68</v>
      </c>
      <c r="H20" s="32" t="s">
        <v>69</v>
      </c>
      <c r="I20" s="13">
        <v>54.68</v>
      </c>
      <c r="J20" s="14">
        <v>6</v>
      </c>
      <c r="K20" s="14">
        <v>6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85</v>
      </c>
      <c r="B21" s="32" t="s">
        <v>86</v>
      </c>
      <c r="C21" s="32" t="s">
        <v>87</v>
      </c>
      <c r="D21" s="32" t="s">
        <v>85</v>
      </c>
      <c r="E21" s="32" t="s">
        <v>86</v>
      </c>
      <c r="F21" s="32" t="s">
        <v>88</v>
      </c>
      <c r="G21" s="32" t="s">
        <v>89</v>
      </c>
      <c r="H21" s="32" t="s">
        <v>90</v>
      </c>
      <c r="I21" s="13">
        <v>0</v>
      </c>
      <c r="J21" s="14">
        <v>26</v>
      </c>
      <c r="K21" s="14">
        <v>16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17</v>
      </c>
      <c r="B22" s="32" t="s">
        <v>18</v>
      </c>
      <c r="C22" s="32" t="s">
        <v>62</v>
      </c>
      <c r="D22" s="32" t="s">
        <v>17</v>
      </c>
      <c r="E22" s="32" t="s">
        <v>18</v>
      </c>
      <c r="F22" s="32" t="s">
        <v>63</v>
      </c>
      <c r="G22" s="32" t="s">
        <v>64</v>
      </c>
      <c r="H22" s="32" t="s">
        <v>65</v>
      </c>
      <c r="I22" s="13">
        <v>10.63</v>
      </c>
      <c r="J22" s="14">
        <v>8</v>
      </c>
      <c r="K22" s="14">
        <v>7</v>
      </c>
      <c r="L22" s="13">
        <v>0</v>
      </c>
      <c r="M22" s="14">
        <v>0</v>
      </c>
      <c r="N22" s="14">
        <v>0</v>
      </c>
    </row>
    <row r="23" spans="1:14" s="9" customFormat="1" ht="15" x14ac:dyDescent="0.2">
      <c r="A23" s="32" t="s">
        <v>114</v>
      </c>
      <c r="B23" s="32" t="s">
        <v>115</v>
      </c>
      <c r="C23" s="32" t="s">
        <v>116</v>
      </c>
      <c r="D23" s="32" t="s">
        <v>114</v>
      </c>
      <c r="E23" s="32" t="s">
        <v>115</v>
      </c>
      <c r="F23" s="32" t="s">
        <v>117</v>
      </c>
      <c r="G23" s="32" t="s">
        <v>118</v>
      </c>
      <c r="H23" s="32" t="s">
        <v>119</v>
      </c>
      <c r="I23" s="13">
        <v>15.62</v>
      </c>
      <c r="J23" s="14">
        <v>15</v>
      </c>
      <c r="K23" s="14">
        <v>12</v>
      </c>
      <c r="L23" s="13">
        <v>0</v>
      </c>
      <c r="M23" s="14">
        <v>0</v>
      </c>
      <c r="N23" s="14">
        <v>0</v>
      </c>
    </row>
    <row r="24" spans="1:14" s="9" customFormat="1" ht="15" x14ac:dyDescent="0.2">
      <c r="A24" s="32" t="s">
        <v>98</v>
      </c>
      <c r="B24" s="32" t="s">
        <v>99</v>
      </c>
      <c r="C24" s="32" t="s">
        <v>103</v>
      </c>
      <c r="D24" s="32" t="s">
        <v>98</v>
      </c>
      <c r="E24" s="32" t="s">
        <v>99</v>
      </c>
      <c r="F24" s="32" t="s">
        <v>100</v>
      </c>
      <c r="G24" s="32" t="s">
        <v>101</v>
      </c>
      <c r="H24" s="32" t="s">
        <v>102</v>
      </c>
      <c r="I24" s="13">
        <v>8.99</v>
      </c>
      <c r="J24" s="14">
        <v>9</v>
      </c>
      <c r="K24" s="14">
        <v>9</v>
      </c>
      <c r="L24" s="13">
        <v>0</v>
      </c>
      <c r="M24" s="14">
        <v>0</v>
      </c>
      <c r="N24" s="14">
        <v>0</v>
      </c>
    </row>
    <row r="25" spans="1:14" x14ac:dyDescent="0.25">
      <c r="A25" s="32" t="s">
        <v>120</v>
      </c>
      <c r="B25" s="32" t="s">
        <v>121</v>
      </c>
      <c r="C25" s="32" t="s">
        <v>122</v>
      </c>
      <c r="D25" s="32" t="s">
        <v>120</v>
      </c>
      <c r="E25" s="32" t="s">
        <v>121</v>
      </c>
      <c r="F25" s="32" t="s">
        <v>123</v>
      </c>
      <c r="G25" s="32" t="s">
        <v>124</v>
      </c>
      <c r="H25" s="32" t="s">
        <v>125</v>
      </c>
      <c r="I25" s="20">
        <v>0</v>
      </c>
      <c r="J25" s="14">
        <v>2</v>
      </c>
      <c r="K25" s="14">
        <v>1</v>
      </c>
      <c r="L25" s="19">
        <v>0</v>
      </c>
      <c r="M25" s="16">
        <v>0</v>
      </c>
      <c r="N25" s="16">
        <v>0</v>
      </c>
    </row>
    <row r="26" spans="1:14" x14ac:dyDescent="0.25">
      <c r="A26" s="1" t="s">
        <v>126</v>
      </c>
      <c r="B26" s="2"/>
      <c r="C26" s="2"/>
      <c r="D26" s="2"/>
      <c r="E26" s="2"/>
      <c r="F26" s="2"/>
      <c r="G26" s="2"/>
      <c r="H26" s="2"/>
      <c r="I26" s="21">
        <f>SUBTOTAL(109,Table12[Probation Referred, On Probation or Parole, Expelled pursuant to EC 48915(a) or (c) '[EC 2574(c)(4)(A)'] ADA])</f>
        <v>725.09</v>
      </c>
      <c r="J26" s="22">
        <f>SUBTOTAL(109,Table12[COE-Funded Charter School Non-Juvenile Court Enrollment])</f>
        <v>627</v>
      </c>
      <c r="K26" s="22">
        <f>SUBTOTAL(109,Table12[COE-Funded Charter School Non-Juvenile Court Unduplicated FRPM/EL/Foster Count])</f>
        <v>400</v>
      </c>
      <c r="L26" s="21">
        <f>SUBTOTAL(109,Table12[Juvenile Halls, Homes and Camps '[EC 14057(b) and 14058'] ADA])</f>
        <v>35.75</v>
      </c>
      <c r="M26" s="22">
        <f>SUBTOTAL(109,Table12[COE-Funded Charter School Juvenile Court Enrollment])</f>
        <v>27</v>
      </c>
      <c r="N26" s="22">
        <f>SUBTOTAL(109,Table12[COE-Funded Charter School Juvenile Court Unduplicated FRPM/EL/Foster Count])</f>
        <v>27</v>
      </c>
    </row>
    <row r="27" spans="1:14" x14ac:dyDescent="0.25">
      <c r="A27" s="26" t="s">
        <v>0</v>
      </c>
    </row>
    <row r="28" spans="1:14" x14ac:dyDescent="0.25">
      <c r="A28" s="27" t="s">
        <v>1</v>
      </c>
    </row>
    <row r="29" spans="1:14" x14ac:dyDescent="0.25">
      <c r="A29" s="27" t="s">
        <v>2</v>
      </c>
    </row>
    <row r="30" spans="1:14" x14ac:dyDescent="0.25">
      <c r="A30" s="28" t="s">
        <v>141</v>
      </c>
    </row>
  </sheetData>
  <printOptions horizontalCentered="1"/>
  <pageMargins left="0.5" right="0.5" top="0.5" bottom="0.5" header="0.25" footer="0.25"/>
  <pageSetup scale="40" fitToHeight="0" orientation="landscape" r:id="rId1"/>
  <ignoredErrors>
    <ignoredError sqref="A6:B25 D6:F25 H6:H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3.2187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138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29" t="s">
        <v>127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29" t="s">
        <v>161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3" t="s">
        <v>74</v>
      </c>
      <c r="B6" s="33" t="s">
        <v>75</v>
      </c>
      <c r="C6" s="33" t="s">
        <v>76</v>
      </c>
      <c r="D6" s="33" t="s">
        <v>74</v>
      </c>
      <c r="E6" s="33" t="s">
        <v>75</v>
      </c>
      <c r="F6" s="33" t="s">
        <v>77</v>
      </c>
      <c r="G6" s="33" t="s">
        <v>91</v>
      </c>
      <c r="H6" s="33" t="s">
        <v>78</v>
      </c>
      <c r="I6" s="13">
        <v>7.49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3" t="s">
        <v>79</v>
      </c>
      <c r="B7" s="33" t="s">
        <v>80</v>
      </c>
      <c r="C7" s="33" t="s">
        <v>81</v>
      </c>
      <c r="D7" s="33" t="s">
        <v>79</v>
      </c>
      <c r="E7" s="33" t="s">
        <v>80</v>
      </c>
      <c r="F7" s="33" t="s">
        <v>82</v>
      </c>
      <c r="G7" s="33" t="s">
        <v>104</v>
      </c>
      <c r="H7" s="33" t="s">
        <v>83</v>
      </c>
      <c r="I7" s="13">
        <v>17.68</v>
      </c>
      <c r="J7" s="14">
        <v>10</v>
      </c>
      <c r="K7" s="14">
        <v>9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3" t="s">
        <v>3</v>
      </c>
      <c r="B8" s="33" t="s">
        <v>4</v>
      </c>
      <c r="C8" s="33" t="s">
        <v>28</v>
      </c>
      <c r="D8" s="33" t="s">
        <v>3</v>
      </c>
      <c r="E8" s="33" t="s">
        <v>4</v>
      </c>
      <c r="F8" s="33" t="s">
        <v>29</v>
      </c>
      <c r="G8" s="33" t="s">
        <v>30</v>
      </c>
      <c r="H8" s="33" t="s">
        <v>31</v>
      </c>
      <c r="I8" s="13">
        <v>73.2</v>
      </c>
      <c r="J8" s="14">
        <v>67</v>
      </c>
      <c r="K8" s="14">
        <v>21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3" t="s">
        <v>3</v>
      </c>
      <c r="B9" s="33" t="s">
        <v>4</v>
      </c>
      <c r="C9" s="33" t="s">
        <v>28</v>
      </c>
      <c r="D9" s="33" t="s">
        <v>3</v>
      </c>
      <c r="E9" s="33" t="s">
        <v>4</v>
      </c>
      <c r="F9" s="33" t="s">
        <v>32</v>
      </c>
      <c r="G9" s="33" t="s">
        <v>33</v>
      </c>
      <c r="H9" s="33" t="s">
        <v>34</v>
      </c>
      <c r="I9" s="13">
        <v>148.58000000000001</v>
      </c>
      <c r="J9" s="14">
        <v>168</v>
      </c>
      <c r="K9" s="14">
        <v>82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3" t="s">
        <v>3</v>
      </c>
      <c r="B10" s="33" t="s">
        <v>4</v>
      </c>
      <c r="C10" s="33" t="s">
        <v>28</v>
      </c>
      <c r="D10" s="33" t="s">
        <v>3</v>
      </c>
      <c r="E10" s="33" t="s">
        <v>4</v>
      </c>
      <c r="F10" s="33" t="s">
        <v>35</v>
      </c>
      <c r="G10" s="33" t="s">
        <v>36</v>
      </c>
      <c r="H10" s="33" t="s">
        <v>37</v>
      </c>
      <c r="I10" s="13">
        <v>0</v>
      </c>
      <c r="J10" s="14">
        <v>0</v>
      </c>
      <c r="K10" s="14">
        <v>0</v>
      </c>
      <c r="L10" s="13">
        <v>45.27</v>
      </c>
      <c r="M10" s="14">
        <v>37</v>
      </c>
      <c r="N10" s="14">
        <v>37</v>
      </c>
    </row>
    <row r="11" spans="1:14" s="9" customFormat="1" ht="15" x14ac:dyDescent="0.2">
      <c r="A11" s="33" t="s">
        <v>105</v>
      </c>
      <c r="B11" s="33" t="s">
        <v>106</v>
      </c>
      <c r="C11" s="33" t="s">
        <v>107</v>
      </c>
      <c r="D11" s="33" t="s">
        <v>105</v>
      </c>
      <c r="E11" s="33" t="s">
        <v>106</v>
      </c>
      <c r="F11" s="33" t="s">
        <v>108</v>
      </c>
      <c r="G11" s="33" t="s">
        <v>109</v>
      </c>
      <c r="H11" s="33" t="s">
        <v>110</v>
      </c>
      <c r="I11" s="13">
        <v>0</v>
      </c>
      <c r="J11" s="14">
        <v>4</v>
      </c>
      <c r="K11" s="14">
        <v>4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3" t="s">
        <v>5</v>
      </c>
      <c r="B12" s="33" t="s">
        <v>6</v>
      </c>
      <c r="C12" s="33" t="s">
        <v>84</v>
      </c>
      <c r="D12" s="33" t="s">
        <v>5</v>
      </c>
      <c r="E12" s="33" t="s">
        <v>6</v>
      </c>
      <c r="F12" s="33" t="s">
        <v>38</v>
      </c>
      <c r="G12" s="33" t="s">
        <v>39</v>
      </c>
      <c r="H12" s="33" t="s">
        <v>40</v>
      </c>
      <c r="I12" s="13">
        <v>0.16</v>
      </c>
      <c r="J12" s="14">
        <v>0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3" t="s">
        <v>5</v>
      </c>
      <c r="B13" s="33" t="s">
        <v>6</v>
      </c>
      <c r="C13" s="33" t="s">
        <v>84</v>
      </c>
      <c r="D13" s="33" t="s">
        <v>5</v>
      </c>
      <c r="E13" s="33" t="s">
        <v>6</v>
      </c>
      <c r="F13" s="33" t="s">
        <v>41</v>
      </c>
      <c r="G13" s="33" t="s">
        <v>42</v>
      </c>
      <c r="H13" s="33" t="s">
        <v>43</v>
      </c>
      <c r="I13" s="13">
        <v>12.66</v>
      </c>
      <c r="J13" s="14">
        <v>15</v>
      </c>
      <c r="K13" s="14">
        <v>12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3" t="s">
        <v>7</v>
      </c>
      <c r="B14" s="33" t="s">
        <v>8</v>
      </c>
      <c r="C14" s="33" t="s">
        <v>44</v>
      </c>
      <c r="D14" s="33" t="s">
        <v>7</v>
      </c>
      <c r="E14" s="33" t="s">
        <v>8</v>
      </c>
      <c r="F14" s="33" t="s">
        <v>45</v>
      </c>
      <c r="G14" s="33" t="s">
        <v>46</v>
      </c>
      <c r="H14" s="33" t="s">
        <v>47</v>
      </c>
      <c r="I14" s="13">
        <v>24.04</v>
      </c>
      <c r="J14" s="14">
        <v>10</v>
      </c>
      <c r="K14" s="14">
        <v>7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3" t="s">
        <v>92</v>
      </c>
      <c r="B15" s="33" t="s">
        <v>93</v>
      </c>
      <c r="C15" s="33" t="s">
        <v>94</v>
      </c>
      <c r="D15" s="33" t="s">
        <v>92</v>
      </c>
      <c r="E15" s="33" t="s">
        <v>93</v>
      </c>
      <c r="F15" s="33" t="s">
        <v>95</v>
      </c>
      <c r="G15" s="33" t="s">
        <v>96</v>
      </c>
      <c r="H15" s="33" t="s">
        <v>97</v>
      </c>
      <c r="I15" s="13">
        <v>0</v>
      </c>
      <c r="J15" s="14">
        <v>1</v>
      </c>
      <c r="K15" s="14">
        <v>1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3" t="s">
        <v>9</v>
      </c>
      <c r="B16" s="33" t="s">
        <v>10</v>
      </c>
      <c r="C16" s="33" t="s">
        <v>48</v>
      </c>
      <c r="D16" s="33" t="s">
        <v>9</v>
      </c>
      <c r="E16" s="33" t="s">
        <v>10</v>
      </c>
      <c r="F16" s="33" t="s">
        <v>49</v>
      </c>
      <c r="G16" s="33" t="s">
        <v>50</v>
      </c>
      <c r="H16" s="33" t="s">
        <v>51</v>
      </c>
      <c r="I16" s="13">
        <v>39.81</v>
      </c>
      <c r="J16" s="14">
        <v>20</v>
      </c>
      <c r="K16" s="14">
        <v>13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3" t="s">
        <v>11</v>
      </c>
      <c r="B17" s="33" t="s">
        <v>12</v>
      </c>
      <c r="C17" s="33" t="s">
        <v>52</v>
      </c>
      <c r="D17" s="33" t="s">
        <v>11</v>
      </c>
      <c r="E17" s="33" t="s">
        <v>12</v>
      </c>
      <c r="F17" s="33" t="s">
        <v>56</v>
      </c>
      <c r="G17" s="33" t="s">
        <v>113</v>
      </c>
      <c r="H17" s="33" t="s">
        <v>57</v>
      </c>
      <c r="I17" s="13">
        <v>18.399999999999999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3" t="s">
        <v>11</v>
      </c>
      <c r="B18" s="33" t="s">
        <v>12</v>
      </c>
      <c r="C18" s="33" t="s">
        <v>52</v>
      </c>
      <c r="D18" s="33" t="s">
        <v>11</v>
      </c>
      <c r="E18" s="33" t="s">
        <v>12</v>
      </c>
      <c r="F18" s="33" t="s">
        <v>53</v>
      </c>
      <c r="G18" s="33" t="s">
        <v>54</v>
      </c>
      <c r="H18" s="33" t="s">
        <v>55</v>
      </c>
      <c r="I18" s="13">
        <v>4.34</v>
      </c>
      <c r="J18" s="14">
        <v>8</v>
      </c>
      <c r="K18" s="14">
        <v>7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3" t="s">
        <v>13</v>
      </c>
      <c r="B19" s="33" t="s">
        <v>14</v>
      </c>
      <c r="C19" s="33" t="s">
        <v>58</v>
      </c>
      <c r="D19" s="33" t="s">
        <v>13</v>
      </c>
      <c r="E19" s="33" t="s">
        <v>14</v>
      </c>
      <c r="F19" s="33" t="s">
        <v>59</v>
      </c>
      <c r="G19" s="33" t="s">
        <v>60</v>
      </c>
      <c r="H19" s="33" t="s">
        <v>61</v>
      </c>
      <c r="I19" s="13">
        <v>95.67</v>
      </c>
      <c r="J19" s="14">
        <v>66</v>
      </c>
      <c r="K19" s="14">
        <v>52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3" t="s">
        <v>15</v>
      </c>
      <c r="B20" s="33" t="s">
        <v>16</v>
      </c>
      <c r="C20" s="33" t="s">
        <v>66</v>
      </c>
      <c r="D20" s="33" t="s">
        <v>15</v>
      </c>
      <c r="E20" s="33" t="s">
        <v>16</v>
      </c>
      <c r="F20" s="33" t="s">
        <v>67</v>
      </c>
      <c r="G20" s="33" t="s">
        <v>68</v>
      </c>
      <c r="H20" s="33" t="s">
        <v>69</v>
      </c>
      <c r="I20" s="13">
        <v>44.84</v>
      </c>
      <c r="J20" s="14">
        <v>4</v>
      </c>
      <c r="K20" s="14">
        <v>4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3" t="s">
        <v>17</v>
      </c>
      <c r="B21" s="33" t="s">
        <v>18</v>
      </c>
      <c r="C21" s="33" t="s">
        <v>62</v>
      </c>
      <c r="D21" s="33" t="s">
        <v>17</v>
      </c>
      <c r="E21" s="33" t="s">
        <v>18</v>
      </c>
      <c r="F21" s="33" t="s">
        <v>63</v>
      </c>
      <c r="G21" s="33" t="s">
        <v>64</v>
      </c>
      <c r="H21" s="33" t="s">
        <v>65</v>
      </c>
      <c r="I21" s="13">
        <v>8.8699999999999992</v>
      </c>
      <c r="J21" s="14">
        <v>9</v>
      </c>
      <c r="K21" s="14">
        <v>8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3" t="s">
        <v>17</v>
      </c>
      <c r="B22" s="33" t="s">
        <v>18</v>
      </c>
      <c r="C22" s="33" t="s">
        <v>62</v>
      </c>
      <c r="D22" s="33" t="s">
        <v>17</v>
      </c>
      <c r="E22" s="33" t="s">
        <v>18</v>
      </c>
      <c r="F22" s="33" t="s">
        <v>134</v>
      </c>
      <c r="G22" s="33" t="s">
        <v>135</v>
      </c>
      <c r="H22" s="33" t="s">
        <v>136</v>
      </c>
      <c r="I22" s="13">
        <v>0.39</v>
      </c>
      <c r="J22" s="14">
        <v>0</v>
      </c>
      <c r="K22" s="14">
        <v>0</v>
      </c>
      <c r="L22" s="13">
        <v>0</v>
      </c>
      <c r="M22" s="14">
        <v>0</v>
      </c>
      <c r="N22" s="14">
        <v>0</v>
      </c>
    </row>
    <row r="23" spans="1:14" s="10" customFormat="1" x14ac:dyDescent="0.25">
      <c r="A23" s="33" t="s">
        <v>114</v>
      </c>
      <c r="B23" s="33" t="s">
        <v>115</v>
      </c>
      <c r="C23" s="33" t="s">
        <v>116</v>
      </c>
      <c r="D23" s="33" t="s">
        <v>114</v>
      </c>
      <c r="E23" s="33" t="s">
        <v>115</v>
      </c>
      <c r="F23" s="33" t="s">
        <v>117</v>
      </c>
      <c r="G23" s="33" t="s">
        <v>118</v>
      </c>
      <c r="H23" s="33" t="s">
        <v>119</v>
      </c>
      <c r="I23" s="13">
        <v>3.31</v>
      </c>
      <c r="J23" s="14">
        <v>5</v>
      </c>
      <c r="K23" s="14">
        <v>4</v>
      </c>
      <c r="L23" s="13">
        <v>0</v>
      </c>
      <c r="M23" s="14">
        <v>0</v>
      </c>
      <c r="N23" s="14">
        <v>0</v>
      </c>
    </row>
    <row r="24" spans="1:14" s="10" customFormat="1" x14ac:dyDescent="0.25">
      <c r="A24" s="33" t="s">
        <v>98</v>
      </c>
      <c r="B24" s="33" t="s">
        <v>99</v>
      </c>
      <c r="C24" s="33" t="s">
        <v>103</v>
      </c>
      <c r="D24" s="33" t="s">
        <v>98</v>
      </c>
      <c r="E24" s="33" t="s">
        <v>99</v>
      </c>
      <c r="F24" s="33" t="s">
        <v>100</v>
      </c>
      <c r="G24" s="33" t="s">
        <v>101</v>
      </c>
      <c r="H24" s="33" t="s">
        <v>102</v>
      </c>
      <c r="I24" s="13">
        <v>6.85</v>
      </c>
      <c r="J24" s="14">
        <v>9</v>
      </c>
      <c r="K24" s="14">
        <v>9</v>
      </c>
      <c r="L24" s="13">
        <v>0</v>
      </c>
      <c r="M24" s="14">
        <v>0</v>
      </c>
      <c r="N24" s="14">
        <v>0</v>
      </c>
    </row>
    <row r="25" spans="1:14" s="10" customFormat="1" x14ac:dyDescent="0.25">
      <c r="A25" s="33" t="s">
        <v>120</v>
      </c>
      <c r="B25" s="33" t="s">
        <v>121</v>
      </c>
      <c r="C25" s="33" t="s">
        <v>122</v>
      </c>
      <c r="D25" s="33" t="s">
        <v>120</v>
      </c>
      <c r="E25" s="33" t="s">
        <v>121</v>
      </c>
      <c r="F25" s="33" t="s">
        <v>123</v>
      </c>
      <c r="G25" s="33" t="s">
        <v>124</v>
      </c>
      <c r="H25" s="33" t="s">
        <v>125</v>
      </c>
      <c r="I25" s="13">
        <v>0</v>
      </c>
      <c r="J25" s="14">
        <v>2</v>
      </c>
      <c r="K25" s="14">
        <v>1</v>
      </c>
      <c r="L25" s="13">
        <v>0</v>
      </c>
      <c r="M25" s="14">
        <v>0</v>
      </c>
      <c r="N25" s="14">
        <v>0</v>
      </c>
    </row>
    <row r="26" spans="1:14" x14ac:dyDescent="0.25">
      <c r="A26" s="30" t="s">
        <v>126</v>
      </c>
      <c r="B26" s="31"/>
      <c r="C26" s="31"/>
      <c r="D26" s="31"/>
      <c r="E26" s="31"/>
      <c r="F26" s="31"/>
      <c r="G26" s="31"/>
      <c r="H26" s="31"/>
      <c r="I26" s="21">
        <f>SUBTOTAL(109,Table1[Probation Referred, On Probation or Parole, Expelled pursuant to EC 48915(a) or (c) '[EC 2574(c)(4)(A)'] ADA])</f>
        <v>506.29</v>
      </c>
      <c r="J26" s="22">
        <f>SUBTOTAL(109,Table1[COE-Funded Charter School Non-Juvenile Court Enrollment])</f>
        <v>398</v>
      </c>
      <c r="K26" s="22">
        <f>SUBTOTAL(109,Table1[COE-Funded Charter School Non-Juvenile Court Unduplicated FRPM/EL/Foster Count])</f>
        <v>234</v>
      </c>
      <c r="L26" s="21">
        <f>SUBTOTAL(109,Table1[Juvenile Halls, Homes and Camps '[EC 14057(b) and 14058'] ADA])</f>
        <v>45.27</v>
      </c>
      <c r="M26" s="22">
        <f>SUBTOTAL(109,Table1[COE-Funded Charter School Juvenile Court Enrollment])</f>
        <v>37</v>
      </c>
      <c r="N26" s="22">
        <f>SUBTOTAL(109,Table1[COE-Funded Charter School Juvenile Court Unduplicated FRPM/EL/Foster Count])</f>
        <v>37</v>
      </c>
    </row>
    <row r="27" spans="1:14" x14ac:dyDescent="0.25">
      <c r="A27" s="26" t="s">
        <v>0</v>
      </c>
    </row>
    <row r="28" spans="1:14" x14ac:dyDescent="0.25">
      <c r="A28" s="27" t="s">
        <v>1</v>
      </c>
    </row>
    <row r="29" spans="1:14" x14ac:dyDescent="0.25">
      <c r="A29" s="27" t="s">
        <v>2</v>
      </c>
    </row>
    <row r="30" spans="1:14" x14ac:dyDescent="0.25">
      <c r="A30" s="28" t="s">
        <v>141</v>
      </c>
    </row>
  </sheetData>
  <phoneticPr fontId="11" type="noConversion"/>
  <printOptions horizontalCentered="1"/>
  <pageMargins left="0.5" right="0.5" top="0.5" bottom="0.5" header="0.25" footer="0.25"/>
  <pageSetup scale="40" fitToHeight="0" orientation="landscape" r:id="rId1"/>
  <ignoredErrors>
    <ignoredError sqref="A6:B25 D6:F25 H6:H2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23-24 P-1</vt:lpstr>
      <vt:lpstr>22-23 AN</vt:lpstr>
      <vt:lpstr>21-22 AN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23-24 P-1 - Principal Apportionment (CA Dept of Education)</dc:title>
  <dc:subject>Report of attendance and CALPADS enrollment/unduplicated pupil count transfers for COE charter schools for the Unduplicated Pupil Percentage calculations for FY 2021–22 Annual R2, 2022–23 Annual, and 2023–24 P-1.</dc:subject>
  <dc:creator/>
  <cp:lastModifiedBy/>
  <dcterms:created xsi:type="dcterms:W3CDTF">2024-02-07T23:52:05Z</dcterms:created>
  <dcterms:modified xsi:type="dcterms:W3CDTF">2024-02-15T16:50:51Z</dcterms:modified>
</cp:coreProperties>
</file>