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tuda\AppData\Local\Adobe\Contribute 6.5\en_US\Sites\Site1\fg\fo\r14\documents\"/>
    </mc:Choice>
  </mc:AlternateContent>
  <xr:revisionPtr revIDLastSave="0" documentId="13_ncr:1_{76B82A49-168E-4B53-86CA-8D9561B9DF4B}" xr6:coauthVersionLast="36" xr6:coauthVersionMax="36" xr10:uidLastSave="{00000000-0000-0000-0000-000000000000}"/>
  <bookViews>
    <workbookView xWindow="0" yWindow="0" windowWidth="28800" windowHeight="11630" xr2:uid="{2AEEFBC2-5C1B-443D-B220-2C9D604D596B}"/>
  </bookViews>
  <sheets>
    <sheet name=" Title I, Part D" sheetId="1" r:id="rId1"/>
  </sheets>
  <definedNames>
    <definedName name="_xlnm._FilterDatabase" localSheetId="0" hidden="1">' Title I, Part D'!$A$1:$A$8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6" i="1" l="1"/>
  <c r="W56" i="1"/>
  <c r="V56" i="1" l="1"/>
  <c r="U56" i="1" l="1"/>
  <c r="Y56" i="1" l="1"/>
  <c r="T56" i="1"/>
  <c r="S56" i="1"/>
  <c r="R56" i="1"/>
  <c r="Q56" i="1"/>
  <c r="P56" i="1"/>
  <c r="O56" i="1"/>
  <c r="M56" i="1"/>
  <c r="K56" i="1"/>
  <c r="Z55" i="1"/>
  <c r="L55" i="1"/>
  <c r="Z54" i="1"/>
  <c r="AA54" i="1" s="1"/>
  <c r="L54" i="1"/>
  <c r="Z53" i="1"/>
  <c r="AA53" i="1" s="1"/>
  <c r="AB53" i="1" s="1"/>
  <c r="L53" i="1"/>
  <c r="Z52" i="1"/>
  <c r="AA52" i="1" s="1"/>
  <c r="AB52" i="1" s="1"/>
  <c r="L52" i="1"/>
  <c r="Z51" i="1"/>
  <c r="AA51" i="1" s="1"/>
  <c r="L51" i="1"/>
  <c r="Z50" i="1"/>
  <c r="AA50" i="1" s="1"/>
  <c r="AC50" i="1" s="1"/>
  <c r="L50" i="1"/>
  <c r="Z49" i="1"/>
  <c r="L49" i="1"/>
  <c r="Z48" i="1"/>
  <c r="AA48" i="1" s="1"/>
  <c r="AB48" i="1" s="1"/>
  <c r="L48" i="1"/>
  <c r="Z47" i="1"/>
  <c r="L47" i="1"/>
  <c r="Z46" i="1"/>
  <c r="AA46" i="1" s="1"/>
  <c r="L46" i="1"/>
  <c r="Z45" i="1"/>
  <c r="AA45" i="1" s="1"/>
  <c r="AB45" i="1" s="1"/>
  <c r="L45" i="1"/>
  <c r="Z44" i="1"/>
  <c r="AA44" i="1" s="1"/>
  <c r="AB44" i="1" s="1"/>
  <c r="L44" i="1"/>
  <c r="Z43" i="1"/>
  <c r="AA43" i="1" s="1"/>
  <c r="L43" i="1"/>
  <c r="Z42" i="1"/>
  <c r="AA42" i="1" s="1"/>
  <c r="AC42" i="1" s="1"/>
  <c r="L42" i="1"/>
  <c r="Z41" i="1"/>
  <c r="L41" i="1"/>
  <c r="Z40" i="1"/>
  <c r="AA40" i="1" s="1"/>
  <c r="AB40" i="1" s="1"/>
  <c r="L40" i="1"/>
  <c r="Z39" i="1"/>
  <c r="L39" i="1"/>
  <c r="Z38" i="1"/>
  <c r="AA38" i="1" s="1"/>
  <c r="L38" i="1"/>
  <c r="Z37" i="1"/>
  <c r="AA37" i="1" s="1"/>
  <c r="AB37" i="1" s="1"/>
  <c r="L37" i="1"/>
  <c r="Z36" i="1"/>
  <c r="L36" i="1"/>
  <c r="Z35" i="1"/>
  <c r="AA35" i="1" s="1"/>
  <c r="L35" i="1"/>
  <c r="Z34" i="1"/>
  <c r="AA34" i="1" s="1"/>
  <c r="AC34" i="1" s="1"/>
  <c r="L34" i="1"/>
  <c r="Z33" i="1"/>
  <c r="L33" i="1"/>
  <c r="Z32" i="1"/>
  <c r="AA32" i="1" s="1"/>
  <c r="AB32" i="1" s="1"/>
  <c r="L32" i="1"/>
  <c r="Z31" i="1"/>
  <c r="L31" i="1"/>
  <c r="Z30" i="1"/>
  <c r="AA30" i="1" s="1"/>
  <c r="L30" i="1"/>
  <c r="Z29" i="1"/>
  <c r="AA29" i="1" s="1"/>
  <c r="AB29" i="1" s="1"/>
  <c r="L29" i="1"/>
  <c r="Z28" i="1"/>
  <c r="AA28" i="1" s="1"/>
  <c r="AC28" i="1" s="1"/>
  <c r="L28" i="1"/>
  <c r="Z27" i="1"/>
  <c r="AA27" i="1" s="1"/>
  <c r="AC27" i="1" s="1"/>
  <c r="L27" i="1"/>
  <c r="Z26" i="1"/>
  <c r="AA26" i="1" s="1"/>
  <c r="AC26" i="1" s="1"/>
  <c r="L26" i="1"/>
  <c r="Z25" i="1"/>
  <c r="L25" i="1"/>
  <c r="Z24" i="1"/>
  <c r="AA24" i="1" s="1"/>
  <c r="AB24" i="1" s="1"/>
  <c r="L24" i="1"/>
  <c r="Z23" i="1"/>
  <c r="L23" i="1"/>
  <c r="Z22" i="1"/>
  <c r="AA22" i="1" s="1"/>
  <c r="L22" i="1"/>
  <c r="Z21" i="1"/>
  <c r="AA21" i="1" s="1"/>
  <c r="AB21" i="1" s="1"/>
  <c r="L21" i="1"/>
  <c r="Z20" i="1"/>
  <c r="AA20" i="1" s="1"/>
  <c r="AC20" i="1" s="1"/>
  <c r="L20" i="1"/>
  <c r="Z19" i="1"/>
  <c r="AA19" i="1" s="1"/>
  <c r="AC19" i="1" s="1"/>
  <c r="L19" i="1"/>
  <c r="Z18" i="1"/>
  <c r="AA18" i="1" s="1"/>
  <c r="AC18" i="1" s="1"/>
  <c r="L18" i="1"/>
  <c r="Z17" i="1"/>
  <c r="L17" i="1"/>
  <c r="Z16" i="1"/>
  <c r="AA16" i="1" s="1"/>
  <c r="AB16" i="1" s="1"/>
  <c r="L16" i="1"/>
  <c r="Z15" i="1"/>
  <c r="L15" i="1"/>
  <c r="Z14" i="1"/>
  <c r="AA14" i="1" s="1"/>
  <c r="L14" i="1"/>
  <c r="AC35" i="1" l="1"/>
  <c r="AB35" i="1"/>
  <c r="AB14" i="1"/>
  <c r="AC14" i="1"/>
  <c r="AC43" i="1"/>
  <c r="AB43" i="1"/>
  <c r="AC51" i="1"/>
  <c r="AB51" i="1"/>
  <c r="AB22" i="1"/>
  <c r="AC22" i="1"/>
  <c r="AC44" i="1"/>
  <c r="AB19" i="1"/>
  <c r="AB27" i="1"/>
  <c r="AA36" i="1"/>
  <c r="AB36" i="1" s="1"/>
  <c r="Z56" i="1"/>
  <c r="AC52" i="1"/>
  <c r="AC38" i="1"/>
  <c r="AB38" i="1"/>
  <c r="AC30" i="1"/>
  <c r="AB30" i="1"/>
  <c r="AC54" i="1"/>
  <c r="AB54" i="1"/>
  <c r="AC46" i="1"/>
  <c r="AB46" i="1"/>
  <c r="AC40" i="1"/>
  <c r="AC48" i="1"/>
  <c r="AA15" i="1"/>
  <c r="AB18" i="1"/>
  <c r="AC21" i="1"/>
  <c r="AA23" i="1"/>
  <c r="AB23" i="1" s="1"/>
  <c r="AB26" i="1"/>
  <c r="AC29" i="1"/>
  <c r="AA31" i="1"/>
  <c r="AB31" i="1" s="1"/>
  <c r="AB34" i="1"/>
  <c r="AC37" i="1"/>
  <c r="AA39" i="1"/>
  <c r="AB39" i="1" s="1"/>
  <c r="AB42" i="1"/>
  <c r="AC45" i="1"/>
  <c r="AA47" i="1"/>
  <c r="AB47" i="1" s="1"/>
  <c r="AB50" i="1"/>
  <c r="AC53" i="1"/>
  <c r="AA55" i="1"/>
  <c r="AB55" i="1" s="1"/>
  <c r="AC24" i="1"/>
  <c r="AC32" i="1"/>
  <c r="AA17" i="1"/>
  <c r="AB17" i="1" s="1"/>
  <c r="AB20" i="1"/>
  <c r="AA25" i="1"/>
  <c r="AB25" i="1" s="1"/>
  <c r="AB28" i="1"/>
  <c r="AA33" i="1"/>
  <c r="AB33" i="1" s="1"/>
  <c r="AA41" i="1"/>
  <c r="AB41" i="1" s="1"/>
  <c r="AA49" i="1"/>
  <c r="AB49" i="1" s="1"/>
  <c r="AC16" i="1"/>
  <c r="AC47" i="1" l="1"/>
  <c r="AC17" i="1"/>
  <c r="AC33" i="1"/>
  <c r="AC36" i="1"/>
  <c r="AC31" i="1"/>
  <c r="AC39" i="1"/>
  <c r="AA56" i="1"/>
  <c r="AB15" i="1"/>
  <c r="AB56" i="1" s="1"/>
  <c r="AC49" i="1"/>
  <c r="AC23" i="1"/>
  <c r="AC55" i="1"/>
  <c r="AC15" i="1"/>
  <c r="AC25" i="1"/>
  <c r="AC41" i="1"/>
  <c r="AC56" i="1" l="1"/>
</calcChain>
</file>

<file path=xl/sharedStrings.xml><?xml version="1.0" encoding="utf-8"?>
<sst xmlns="http://schemas.openxmlformats.org/spreadsheetml/2006/main" count="509" uniqueCount="260">
  <si>
    <t>Schedule of the Revised Final Allocations</t>
  </si>
  <si>
    <t xml:space="preserve">Title I, Part D, Subpart 2 </t>
  </si>
  <si>
    <t>Prevention and Intervention Programs for Children and Youth Who Are Neglected, Delinquent, or At-Risk</t>
  </si>
  <si>
    <t xml:space="preserve"> </t>
  </si>
  <si>
    <t>Every Student Succeeds Act</t>
  </si>
  <si>
    <t>Fiscal Year 2020-21</t>
  </si>
  <si>
    <t>Revised Final allocation amounts are posted for local educational agencies (LEAs) with a certified Consolidated Application and Reporting System (CARS) Application for Funding as of April 16, 2021</t>
  </si>
  <si>
    <t>For more information on CMDC payments please refer to apportionment overview at:</t>
  </si>
  <si>
    <t>County Name</t>
  </si>
  <si>
    <t>Full CDS Code</t>
  </si>
  <si>
    <t>County
Code</t>
  </si>
  <si>
    <t>District
Code</t>
  </si>
  <si>
    <t>School
Code</t>
  </si>
  <si>
    <t>Direct
Funded
Charter School
Number</t>
  </si>
  <si>
    <t>Service Location Field</t>
  </si>
  <si>
    <t>Local Educational Agency</t>
  </si>
  <si>
    <t>CARS
Application
for Funding</t>
  </si>
  <si>
    <t>LCAP Federal Addendum</t>
  </si>
  <si>
    <t xml:space="preserve">
2020‒21
Final
Allocation
Amount</t>
  </si>
  <si>
    <t>Reduction
Percent</t>
  </si>
  <si>
    <t xml:space="preserve">
2020‒21
Revised Final
Allocation
Amount</t>
  </si>
  <si>
    <t>1st Apportionment</t>
  </si>
  <si>
    <t>2nd Apportionment</t>
  </si>
  <si>
    <t>3rd Apportionment</t>
  </si>
  <si>
    <t>4th Apportionment</t>
  </si>
  <si>
    <t>5th Apportionment</t>
  </si>
  <si>
    <t>6th Apportionment</t>
  </si>
  <si>
    <t>Invoices</t>
  </si>
  <si>
    <t>Total Paid</t>
  </si>
  <si>
    <t>Amount Overpaid 
per Revised Allocation</t>
  </si>
  <si>
    <t>Reduce Activity
2021</t>
  </si>
  <si>
    <t>Balance Remaining
2020</t>
  </si>
  <si>
    <t>Alameda</t>
  </si>
  <si>
    <t>01100170000000</t>
  </si>
  <si>
    <t>01</t>
  </si>
  <si>
    <t>10017</t>
  </si>
  <si>
    <t>0000000</t>
  </si>
  <si>
    <t>N/A</t>
  </si>
  <si>
    <t>Alameda County Office of Education</t>
  </si>
  <si>
    <t>Yes</t>
  </si>
  <si>
    <t>Butte</t>
  </si>
  <si>
    <t>04100410000000</t>
  </si>
  <si>
    <t>04</t>
  </si>
  <si>
    <t>10041</t>
  </si>
  <si>
    <t>Butte County Office of Education</t>
  </si>
  <si>
    <t>Contra Costa</t>
  </si>
  <si>
    <t>07100740000000</t>
  </si>
  <si>
    <t>07</t>
  </si>
  <si>
    <t>10074</t>
  </si>
  <si>
    <t>Contra Costa County Office of Education</t>
  </si>
  <si>
    <t>Del Norte</t>
  </si>
  <si>
    <t>08100820000000</t>
  </si>
  <si>
    <t>08</t>
  </si>
  <si>
    <t>10082</t>
  </si>
  <si>
    <t>Del Norte County Office of Education</t>
  </si>
  <si>
    <t>El Dorado</t>
  </si>
  <si>
    <t>09100900000000</t>
  </si>
  <si>
    <t>09</t>
  </si>
  <si>
    <t>10090</t>
  </si>
  <si>
    <t>El Dorado County Office of Education</t>
  </si>
  <si>
    <t>Fresno</t>
  </si>
  <si>
    <t>10101080000000</t>
  </si>
  <si>
    <t>10</t>
  </si>
  <si>
    <t>10108</t>
  </si>
  <si>
    <t>Fresno County Office of Education</t>
  </si>
  <si>
    <t>Humboldt</t>
  </si>
  <si>
    <t>12101240000000</t>
  </si>
  <si>
    <t>12</t>
  </si>
  <si>
    <t>10124</t>
  </si>
  <si>
    <t>Humboldt County Office of Education</t>
  </si>
  <si>
    <t>Imperial</t>
  </si>
  <si>
    <t>13101320000000</t>
  </si>
  <si>
    <t>13</t>
  </si>
  <si>
    <t>10132</t>
  </si>
  <si>
    <t>Imperial County Office of Education</t>
  </si>
  <si>
    <t>Kern</t>
  </si>
  <si>
    <t>15101570000000</t>
  </si>
  <si>
    <t>15</t>
  </si>
  <si>
    <t>10157</t>
  </si>
  <si>
    <t>Kern County Office of Education</t>
  </si>
  <si>
    <t>Kings</t>
  </si>
  <si>
    <t>16101650000000</t>
  </si>
  <si>
    <t>16</t>
  </si>
  <si>
    <t>10165</t>
  </si>
  <si>
    <t>Kings County Office of Education</t>
  </si>
  <si>
    <t>Los Angeles</t>
  </si>
  <si>
    <t>19101990000000</t>
  </si>
  <si>
    <t>19</t>
  </si>
  <si>
    <t>10199</t>
  </si>
  <si>
    <t>Los Angeles County Office of Education</t>
  </si>
  <si>
    <t>Madera</t>
  </si>
  <si>
    <t>20102070000000</t>
  </si>
  <si>
    <t>20</t>
  </si>
  <si>
    <t>10207</t>
  </si>
  <si>
    <t>Madera County Superintendent of Schools</t>
  </si>
  <si>
    <t>Marin</t>
  </si>
  <si>
    <t>21102150000000</t>
  </si>
  <si>
    <t>21</t>
  </si>
  <si>
    <t>10215</t>
  </si>
  <si>
    <t>Marin County Office of Education</t>
  </si>
  <si>
    <t>Mendocino</t>
  </si>
  <si>
    <t>23102310000000</t>
  </si>
  <si>
    <t>23</t>
  </si>
  <si>
    <t>10231</t>
  </si>
  <si>
    <t>Mendocino County Office of Education</t>
  </si>
  <si>
    <t>Merced</t>
  </si>
  <si>
    <t>24102490000000</t>
  </si>
  <si>
    <t>24</t>
  </si>
  <si>
    <t>10249</t>
  </si>
  <si>
    <t>Merced County Office of Education</t>
  </si>
  <si>
    <t>Monterey</t>
  </si>
  <si>
    <t>27102720000000</t>
  </si>
  <si>
    <t>27</t>
  </si>
  <si>
    <t>10272</t>
  </si>
  <si>
    <t>Monterey County Office of Education</t>
  </si>
  <si>
    <t>Napa</t>
  </si>
  <si>
    <t>28102800000000</t>
  </si>
  <si>
    <t>28</t>
  </si>
  <si>
    <t>10280</t>
  </si>
  <si>
    <t>Napa County Office of Education</t>
  </si>
  <si>
    <t>Nevada</t>
  </si>
  <si>
    <t>29102980000000</t>
  </si>
  <si>
    <t>29</t>
  </si>
  <si>
    <t>10298</t>
  </si>
  <si>
    <t>Nevada County Office of Education</t>
  </si>
  <si>
    <t>Orange</t>
  </si>
  <si>
    <t>30103060000000</t>
  </si>
  <si>
    <t>30</t>
  </si>
  <si>
    <t>10306</t>
  </si>
  <si>
    <t>Orange County Department of Education</t>
  </si>
  <si>
    <t>Placer</t>
  </si>
  <si>
    <t>31103140000000</t>
  </si>
  <si>
    <t>31</t>
  </si>
  <si>
    <t>10314</t>
  </si>
  <si>
    <t>Placer County Office of Education</t>
  </si>
  <si>
    <t>Riverside</t>
  </si>
  <si>
    <t>33103300000000</t>
  </si>
  <si>
    <t>33</t>
  </si>
  <si>
    <t>10330</t>
  </si>
  <si>
    <t>Riverside County Office of Education</t>
  </si>
  <si>
    <t>Sacramento</t>
  </si>
  <si>
    <t>34103480000000</t>
  </si>
  <si>
    <t>34</t>
  </si>
  <si>
    <t>10348</t>
  </si>
  <si>
    <t>Sacramento County Office of Education</t>
  </si>
  <si>
    <t>San Benito</t>
  </si>
  <si>
    <t>35103550000000</t>
  </si>
  <si>
    <t>35</t>
  </si>
  <si>
    <t>10355</t>
  </si>
  <si>
    <t>San Benito County Office of Education</t>
  </si>
  <si>
    <t>San Bernardino</t>
  </si>
  <si>
    <t>36103630000000</t>
  </si>
  <si>
    <t>36</t>
  </si>
  <si>
    <t>10363</t>
  </si>
  <si>
    <t>San Bernardino County Office of Education</t>
  </si>
  <si>
    <t>San Diego</t>
  </si>
  <si>
    <t>37103710000000</t>
  </si>
  <si>
    <t>37</t>
  </si>
  <si>
    <t>10371</t>
  </si>
  <si>
    <t>San Diego County Office of Education</t>
  </si>
  <si>
    <t>San Francisco</t>
  </si>
  <si>
    <t>38103890000000</t>
  </si>
  <si>
    <t>38</t>
  </si>
  <si>
    <t>10389</t>
  </si>
  <si>
    <t>San Francisco County Office of Education</t>
  </si>
  <si>
    <t>San Joaquin</t>
  </si>
  <si>
    <t>39103970000000</t>
  </si>
  <si>
    <t>39</t>
  </si>
  <si>
    <t>10397</t>
  </si>
  <si>
    <t>San Joaquin County Office of Education</t>
  </si>
  <si>
    <t>San Luis Obispo</t>
  </si>
  <si>
    <t>40104050000000</t>
  </si>
  <si>
    <t>40</t>
  </si>
  <si>
    <t>10405</t>
  </si>
  <si>
    <t>San Luis Obispo County Office of Education</t>
  </si>
  <si>
    <t>San Mateo</t>
  </si>
  <si>
    <t>41104130000000</t>
  </si>
  <si>
    <t>41</t>
  </si>
  <si>
    <t>10413</t>
  </si>
  <si>
    <t>San Mateo County Office of Education</t>
  </si>
  <si>
    <t>Santa Barbara</t>
  </si>
  <si>
    <t>42104210000000</t>
  </si>
  <si>
    <t>42</t>
  </si>
  <si>
    <t>10421</t>
  </si>
  <si>
    <t>Santa Barbara County Office of Education</t>
  </si>
  <si>
    <t>Santa Clara</t>
  </si>
  <si>
    <t>43104390000000</t>
  </si>
  <si>
    <t>43</t>
  </si>
  <si>
    <t>10439</t>
  </si>
  <si>
    <t>Santa Clara County Office of Education</t>
  </si>
  <si>
    <t>Santa Cruz</t>
  </si>
  <si>
    <t>44104470000000</t>
  </si>
  <si>
    <t>44</t>
  </si>
  <si>
    <t>10447</t>
  </si>
  <si>
    <t>Santa Cruz County Office of Education</t>
  </si>
  <si>
    <t>Shasta</t>
  </si>
  <si>
    <t>45104540000000</t>
  </si>
  <si>
    <t>45</t>
  </si>
  <si>
    <t>10454</t>
  </si>
  <si>
    <t>Shasta County Office of Education</t>
  </si>
  <si>
    <t>Solano</t>
  </si>
  <si>
    <t>48104880000000</t>
  </si>
  <si>
    <t>48</t>
  </si>
  <si>
    <t>10488</t>
  </si>
  <si>
    <t>Solano County Office of Education</t>
  </si>
  <si>
    <t>Sonoma</t>
  </si>
  <si>
    <t>49104960000000</t>
  </si>
  <si>
    <t>49</t>
  </si>
  <si>
    <t>10496</t>
  </si>
  <si>
    <t>Sonoma County Office of Education</t>
  </si>
  <si>
    <t>Stanislaus</t>
  </si>
  <si>
    <t>50105040000000</t>
  </si>
  <si>
    <t>50</t>
  </si>
  <si>
    <t>10504</t>
  </si>
  <si>
    <t>Stanislaus County Office of Education</t>
  </si>
  <si>
    <t>Tehama</t>
  </si>
  <si>
    <t>52105200000000</t>
  </si>
  <si>
    <t>52</t>
  </si>
  <si>
    <t>10520</t>
  </si>
  <si>
    <t>Tehama County Department of Education</t>
  </si>
  <si>
    <t>Tulare</t>
  </si>
  <si>
    <t>54105460000000</t>
  </si>
  <si>
    <t>54</t>
  </si>
  <si>
    <t>10546</t>
  </si>
  <si>
    <t>Tulare County Office of Education</t>
  </si>
  <si>
    <t>Tuolumne</t>
  </si>
  <si>
    <t>55105530000000</t>
  </si>
  <si>
    <t>55</t>
  </si>
  <si>
    <t>10553</t>
  </si>
  <si>
    <t>Tuolumne County Superintendent of Schools</t>
  </si>
  <si>
    <t>Ventura</t>
  </si>
  <si>
    <t>56105610000000</t>
  </si>
  <si>
    <t>56</t>
  </si>
  <si>
    <t>10561</t>
  </si>
  <si>
    <t>Ventura County Office of Education</t>
  </si>
  <si>
    <t>Yolo</t>
  </si>
  <si>
    <t>57105790000000</t>
  </si>
  <si>
    <t>57</t>
  </si>
  <si>
    <t>10579</t>
  </si>
  <si>
    <t>Yolo County Office of Education</t>
  </si>
  <si>
    <t>Yuba</t>
  </si>
  <si>
    <t>58105870000000</t>
  </si>
  <si>
    <t>58</t>
  </si>
  <si>
    <t>10587</t>
  </si>
  <si>
    <t>Yuba County Office of Education</t>
  </si>
  <si>
    <t>Statewide Total</t>
  </si>
  <si>
    <t>California Department of Education</t>
  </si>
  <si>
    <t>School Fiscal Services Division</t>
  </si>
  <si>
    <t>CMDC Submitted</t>
  </si>
  <si>
    <t>No</t>
  </si>
  <si>
    <t>https://www.cde.ca.gov/fg/fo/r14/title1pd20apptoverview.asp</t>
  </si>
  <si>
    <t>7th Apportionment</t>
  </si>
  <si>
    <t>8th Apportionment</t>
  </si>
  <si>
    <t>9th Apportionment</t>
  </si>
  <si>
    <t>10th Apportionment</t>
  </si>
  <si>
    <t xml:space="preserve">The Final Allocation (Column K) included a portion of $88.2 million based on Provision 11 of Item 6100-134-0890 of the Budget Act of 2020 (Chapter 6, Statutes of 2020) as amended by Senate Bill 115 (Chapter 40, Statutes of 2020), which was later determined to be unavailable. The amount in Provision 11 that was allocated to Title I, Part D, Subpart 2 was removed for the Revised Final Allocation (Column M). </t>
  </si>
  <si>
    <t>The Reduction Percent (Column L) shows the percent change from the Final Allocation to the Revised Final Allocation. The column titled Amount Overpaid per Revised Allocation (Column AA) shows the amount that was reduced from the March 2022 Principal Apportionment payment.</t>
  </si>
  <si>
    <t>December 2022</t>
  </si>
  <si>
    <t>and that have submitted an Local Control and Accountability Plan (LCAP) Federal Addendum as of April 16, 2021. The tenth apportionment is based on Federal Cash Management Data Collection (CMDC) as of October 31, 2022.</t>
  </si>
  <si>
    <t>CDS: County District 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</si>
</sst>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quot;$&quot;#,##0"/>
  </numFmts>
  <fonts count="14" x14ac:knownFonts="1">
    <font>
      <sz val="12"/>
      <color theme="1"/>
      <name val="Arial"/>
      <family val="2"/>
    </font>
    <font>
      <u/>
      <sz val="11"/>
      <color theme="10"/>
      <name val="Calibri"/>
      <family val="2"/>
      <scheme val="minor"/>
    </font>
    <font>
      <b/>
      <sz val="12"/>
      <name val="Arial"/>
      <family val="2"/>
    </font>
    <font>
      <b/>
      <sz val="16"/>
      <name val="Arial"/>
      <family val="2"/>
    </font>
    <font>
      <sz val="10"/>
      <name val="Arial"/>
      <family val="2"/>
    </font>
    <font>
      <sz val="12"/>
      <name val="Arial"/>
      <family val="2"/>
    </font>
    <font>
      <sz val="12"/>
      <color theme="1"/>
      <name val="Arial"/>
      <family val="2"/>
    </font>
    <font>
      <b/>
      <sz val="14"/>
      <name val="Arial"/>
      <family val="2"/>
    </font>
    <font>
      <b/>
      <sz val="12"/>
      <color theme="1"/>
      <name val="Arial"/>
      <family val="2"/>
    </font>
    <font>
      <u/>
      <sz val="12"/>
      <color theme="10"/>
      <name val="Arial"/>
      <family val="2"/>
    </font>
    <font>
      <b/>
      <sz val="12"/>
      <color theme="0"/>
      <name val="Arial"/>
      <family val="2"/>
    </font>
    <font>
      <sz val="12"/>
      <color rgb="FFCE0000"/>
      <name val="Arial"/>
      <family val="2"/>
    </font>
    <font>
      <b/>
      <sz val="12"/>
      <color rgb="FFCE0000"/>
      <name val="Arial"/>
      <family val="2"/>
    </font>
    <font>
      <b/>
      <sz val="18"/>
      <name val="Arial"/>
      <family val="2"/>
    </font>
  </fonts>
  <fills count="3">
    <fill>
      <patternFill patternType="none"/>
    </fill>
    <fill>
      <patternFill patternType="gray125"/>
    </fill>
    <fill>
      <patternFill patternType="solid">
        <fgColor rgb="FF008000"/>
        <bgColor indexed="64"/>
      </patternFill>
    </fill>
  </fills>
  <borders count="5">
    <border>
      <left/>
      <right/>
      <top/>
      <bottom/>
      <diagonal/>
    </border>
    <border>
      <left/>
      <right/>
      <top/>
      <bottom style="medium">
        <color auto="1"/>
      </bottom>
      <diagonal/>
    </border>
    <border>
      <left/>
      <right/>
      <top style="medium">
        <color indexed="64"/>
      </top>
      <bottom style="medium">
        <color indexed="64"/>
      </bottom>
      <diagonal/>
    </border>
    <border>
      <left/>
      <right/>
      <top style="double">
        <color rgb="FF000000"/>
      </top>
      <bottom style="medium">
        <color auto="1"/>
      </bottom>
      <diagonal/>
    </border>
    <border>
      <left/>
      <right/>
      <top style="thin">
        <color indexed="64"/>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Alignment="0" applyProtection="0"/>
    <xf numFmtId="0" fontId="4" fillId="0" borderId="0"/>
    <xf numFmtId="0" fontId="6" fillId="0" borderId="0"/>
    <xf numFmtId="0" fontId="2" fillId="0" borderId="0" applyNumberFormat="0" applyFill="0" applyAlignment="0" applyProtection="0"/>
    <xf numFmtId="0" fontId="2" fillId="0" borderId="0" applyNumberFormat="0" applyFill="0" applyAlignment="0" applyProtection="0"/>
    <xf numFmtId="0" fontId="6" fillId="0" borderId="0"/>
    <xf numFmtId="9" fontId="6" fillId="0" borderId="0" applyFont="0" applyFill="0" applyBorder="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8" fillId="0" borderId="4" applyNumberFormat="0" applyFill="0" applyAlignment="0" applyProtection="0"/>
  </cellStyleXfs>
  <cellXfs count="63">
    <xf numFmtId="0" fontId="0" fillId="0" borderId="0" xfId="0"/>
    <xf numFmtId="0" fontId="5" fillId="0" borderId="0" xfId="3" applyFont="1" applyAlignment="1">
      <alignment horizontal="left"/>
    </xf>
    <xf numFmtId="0" fontId="6" fillId="0" borderId="0" xfId="4" applyFill="1" applyAlignment="1">
      <alignment horizontal="center"/>
    </xf>
    <xf numFmtId="49" fontId="5" fillId="0" borderId="0" xfId="3" applyNumberFormat="1" applyFont="1" applyFill="1" applyAlignment="1">
      <alignment horizontal="center"/>
    </xf>
    <xf numFmtId="49" fontId="5" fillId="0" borderId="0" xfId="3" applyNumberFormat="1" applyFont="1" applyFill="1" applyAlignment="1">
      <alignment horizontal="left" wrapText="1"/>
    </xf>
    <xf numFmtId="0" fontId="6" fillId="0" borderId="0" xfId="4"/>
    <xf numFmtId="164" fontId="5" fillId="0" borderId="0" xfId="3" applyNumberFormat="1" applyFont="1"/>
    <xf numFmtId="164" fontId="5" fillId="0" borderId="0" xfId="3" applyNumberFormat="1" applyFont="1" applyAlignment="1">
      <alignment horizontal="right"/>
    </xf>
    <xf numFmtId="0" fontId="5" fillId="0" borderId="0" xfId="3" applyFont="1"/>
    <xf numFmtId="0" fontId="6" fillId="0" borderId="0" xfId="4" applyAlignment="1">
      <alignment horizontal="left"/>
    </xf>
    <xf numFmtId="0" fontId="6" fillId="0" borderId="0" xfId="4" applyAlignment="1">
      <alignment horizontal="center"/>
    </xf>
    <xf numFmtId="0" fontId="6" fillId="0" borderId="0" xfId="4" applyAlignment="1">
      <alignment horizontal="left" wrapText="1"/>
    </xf>
    <xf numFmtId="164" fontId="6" fillId="0" borderId="0" xfId="4" applyNumberFormat="1" applyAlignment="1">
      <alignment horizontal="right"/>
    </xf>
    <xf numFmtId="164" fontId="6" fillId="0" borderId="0" xfId="4" applyNumberFormat="1"/>
    <xf numFmtId="0" fontId="6" fillId="0" borderId="0" xfId="4" applyBorder="1" applyAlignment="1">
      <alignment horizontal="left"/>
    </xf>
    <xf numFmtId="0" fontId="6" fillId="0" borderId="0" xfId="4" applyBorder="1" applyAlignment="1">
      <alignment horizontal="center"/>
    </xf>
    <xf numFmtId="0" fontId="6" fillId="0" borderId="0" xfId="4" applyBorder="1" applyAlignment="1">
      <alignment horizontal="left" wrapText="1"/>
    </xf>
    <xf numFmtId="0" fontId="6" fillId="0" borderId="0" xfId="4" applyBorder="1"/>
    <xf numFmtId="0" fontId="9" fillId="0" borderId="0" xfId="1" applyFont="1"/>
    <xf numFmtId="0" fontId="10" fillId="2" borderId="1" xfId="4" applyFont="1" applyFill="1" applyBorder="1" applyAlignment="1">
      <alignment horizontal="center" wrapText="1"/>
    </xf>
    <xf numFmtId="0" fontId="10" fillId="2" borderId="1" xfId="4" applyFont="1" applyFill="1" applyBorder="1" applyAlignment="1">
      <alignment horizontal="center"/>
    </xf>
    <xf numFmtId="0" fontId="10" fillId="2" borderId="2" xfId="4" applyFont="1" applyFill="1" applyBorder="1" applyAlignment="1">
      <alignment horizontal="center" wrapText="1"/>
    </xf>
    <xf numFmtId="0" fontId="10" fillId="2" borderId="3" xfId="4" applyFont="1" applyFill="1" applyBorder="1" applyAlignment="1">
      <alignment horizontal="center" wrapText="1"/>
    </xf>
    <xf numFmtId="6" fontId="10" fillId="2" borderId="1" xfId="4" applyNumberFormat="1" applyFont="1" applyFill="1" applyBorder="1" applyAlignment="1">
      <alignment horizontal="center" wrapText="1"/>
    </xf>
    <xf numFmtId="0" fontId="5" fillId="0" borderId="0" xfId="3" applyFont="1" applyAlignment="1"/>
    <xf numFmtId="0" fontId="5" fillId="0" borderId="0" xfId="3" applyNumberFormat="1" applyFont="1" applyFill="1" applyAlignment="1">
      <alignment horizontal="left"/>
    </xf>
    <xf numFmtId="0" fontId="6" fillId="0" borderId="0" xfId="4" applyFont="1" applyFill="1" applyAlignment="1">
      <alignment horizontal="left"/>
    </xf>
    <xf numFmtId="0" fontId="6" fillId="0" borderId="0" xfId="4" applyFont="1" applyFill="1" applyAlignment="1">
      <alignment horizontal="center"/>
    </xf>
    <xf numFmtId="0" fontId="6" fillId="0" borderId="0" xfId="4" applyFont="1" applyFill="1" applyAlignment="1">
      <alignment horizontal="left" wrapText="1"/>
    </xf>
    <xf numFmtId="0" fontId="6" fillId="0" borderId="0" xfId="4" applyNumberFormat="1" applyFont="1" applyFill="1" applyBorder="1" applyAlignment="1">
      <alignment horizontal="center" wrapText="1"/>
    </xf>
    <xf numFmtId="6" fontId="5" fillId="0" borderId="0" xfId="7" applyNumberFormat="1" applyFont="1" applyFill="1"/>
    <xf numFmtId="10" fontId="5" fillId="0" borderId="0" xfId="8" applyNumberFormat="1" applyFont="1" applyFill="1"/>
    <xf numFmtId="164" fontId="6" fillId="0" borderId="0" xfId="3" applyNumberFormat="1" applyFont="1" applyFill="1" applyAlignment="1">
      <alignment horizontal="right"/>
    </xf>
    <xf numFmtId="164" fontId="6" fillId="0" borderId="0" xfId="3" applyNumberFormat="1" applyFont="1" applyFill="1"/>
    <xf numFmtId="5" fontId="11" fillId="0" borderId="0" xfId="3" applyNumberFormat="1" applyFont="1" applyFill="1"/>
    <xf numFmtId="6" fontId="6" fillId="0" borderId="0" xfId="3" applyNumberFormat="1" applyFont="1" applyFill="1"/>
    <xf numFmtId="0" fontId="5" fillId="0" borderId="0" xfId="3" applyFont="1" applyFill="1" applyAlignment="1">
      <alignment horizontal="left"/>
    </xf>
    <xf numFmtId="0" fontId="5" fillId="0" borderId="0" xfId="3" applyFont="1" applyFill="1" applyAlignment="1">
      <alignment horizontal="center"/>
    </xf>
    <xf numFmtId="0" fontId="5" fillId="0" borderId="0" xfId="3" applyFont="1" applyFill="1" applyAlignment="1">
      <alignment horizontal="left" wrapText="1"/>
    </xf>
    <xf numFmtId="10" fontId="5" fillId="0" borderId="0" xfId="7" applyNumberFormat="1" applyFont="1" applyFill="1"/>
    <xf numFmtId="164" fontId="6" fillId="0" borderId="0" xfId="0" applyNumberFormat="1" applyFont="1" applyFill="1" applyBorder="1" applyAlignment="1">
      <alignment horizontal="right" wrapText="1"/>
    </xf>
    <xf numFmtId="0" fontId="5" fillId="0" borderId="0" xfId="3" applyFont="1" applyFill="1"/>
    <xf numFmtId="0" fontId="6" fillId="0" borderId="0" xfId="7"/>
    <xf numFmtId="0" fontId="10" fillId="2" borderId="1" xfId="0" applyFont="1" applyFill="1" applyBorder="1" applyAlignment="1">
      <alignment horizontal="center" wrapText="1"/>
    </xf>
    <xf numFmtId="5" fontId="6" fillId="0" borderId="0" xfId="3" applyNumberFormat="1" applyFont="1" applyFill="1"/>
    <xf numFmtId="0" fontId="2" fillId="0" borderId="0" xfId="12" applyAlignment="1">
      <alignment horizontal="left"/>
    </xf>
    <xf numFmtId="0" fontId="8" fillId="0" borderId="0" xfId="0" applyFont="1"/>
    <xf numFmtId="0" fontId="13" fillId="0" borderId="0" xfId="9" applyFont="1" applyAlignment="1">
      <alignment horizontal="left"/>
    </xf>
    <xf numFmtId="0" fontId="3" fillId="0" borderId="0" xfId="10" applyFont="1" applyFill="1" applyAlignment="1">
      <alignment horizontal="left" vertical="center"/>
    </xf>
    <xf numFmtId="0" fontId="7" fillId="0" borderId="0" xfId="11" applyFont="1"/>
    <xf numFmtId="0" fontId="0" fillId="0" borderId="0" xfId="4" applyFont="1" applyAlignment="1">
      <alignment horizontal="left"/>
    </xf>
    <xf numFmtId="17" fontId="0" fillId="0" borderId="0" xfId="7" quotePrefix="1" applyNumberFormat="1" applyFont="1"/>
    <xf numFmtId="0" fontId="0" fillId="0" borderId="0" xfId="0" applyNumberFormat="1" applyFont="1" applyFill="1" applyBorder="1" applyAlignment="1">
      <alignment horizontal="center" wrapText="1"/>
    </xf>
    <xf numFmtId="0" fontId="8" fillId="0" borderId="4" xfId="13" applyNumberFormat="1" applyFill="1" applyAlignment="1" applyProtection="1">
      <alignment horizontal="left"/>
    </xf>
    <xf numFmtId="0" fontId="8" fillId="0" borderId="4" xfId="13" applyFill="1" applyAlignment="1">
      <alignment horizontal="left"/>
    </xf>
    <xf numFmtId="0" fontId="8" fillId="0" borderId="4" xfId="13" applyNumberFormat="1" applyFill="1" applyAlignment="1" applyProtection="1">
      <alignment horizontal="center"/>
    </xf>
    <xf numFmtId="0" fontId="8" fillId="0" borderId="4" xfId="13" applyFill="1" applyAlignment="1">
      <alignment horizontal="center"/>
    </xf>
    <xf numFmtId="0" fontId="8" fillId="0" borderId="4" xfId="13" applyNumberFormat="1" applyFill="1" applyAlignment="1" applyProtection="1">
      <alignment horizontal="left" wrapText="1"/>
    </xf>
    <xf numFmtId="0" fontId="8" fillId="0" borderId="4" xfId="13" applyNumberFormat="1" applyFill="1" applyAlignment="1" applyProtection="1"/>
    <xf numFmtId="6" fontId="8" fillId="0" borderId="4" xfId="13" applyNumberFormat="1" applyFill="1" applyAlignment="1" applyProtection="1"/>
    <xf numFmtId="6" fontId="8" fillId="0" borderId="4" xfId="13" applyNumberFormat="1" applyFill="1" applyAlignment="1" applyProtection="1">
      <alignment horizontal="right"/>
    </xf>
    <xf numFmtId="5" fontId="8" fillId="0" borderId="4" xfId="13" applyNumberFormat="1" applyFill="1" applyAlignment="1" applyProtection="1">
      <alignment horizontal="right"/>
    </xf>
    <xf numFmtId="5" fontId="12" fillId="0" borderId="4" xfId="13" applyNumberFormat="1" applyFont="1" applyFill="1" applyAlignment="1" applyProtection="1"/>
  </cellXfs>
  <cellStyles count="14">
    <cellStyle name="Heading 1" xfId="9" builtinId="16" customBuiltin="1"/>
    <cellStyle name="Heading 1 2" xfId="2" xr:uid="{120A8B19-8B86-4987-92F9-5277D2F42B2F}"/>
    <cellStyle name="Heading 2" xfId="10" builtinId="17" customBuiltin="1"/>
    <cellStyle name="Heading 2 2" xfId="5" xr:uid="{9AD6F979-696A-4710-B47A-06CA0AFEA5E9}"/>
    <cellStyle name="Heading 3" xfId="11" builtinId="18" customBuiltin="1"/>
    <cellStyle name="Heading 3 2" xfId="6" xr:uid="{796378B1-4336-4F41-8751-8E0B90333A30}"/>
    <cellStyle name="Heading 4" xfId="12" builtinId="19" customBuiltin="1"/>
    <cellStyle name="Hyperlink" xfId="1" builtinId="8"/>
    <cellStyle name="Normal" xfId="0" builtinId="0" customBuiltin="1"/>
    <cellStyle name="Normal 20" xfId="3" xr:uid="{1414D956-402E-4244-AF08-CBFD4B428091}"/>
    <cellStyle name="Normal 3 2" xfId="4" xr:uid="{0BCCA656-A815-4FAC-8F20-787C1AE6F168}"/>
    <cellStyle name="Normal 4 2 2" xfId="7" xr:uid="{DC1749CB-DA19-4EDB-AD36-204288FC3DBF}"/>
    <cellStyle name="Percent 2" xfId="8" xr:uid="{3FA5ABA4-59BC-4709-A5CC-360BE9FB745A}"/>
    <cellStyle name="Total" xfId="13" builtinId="25" customBuiltin="1"/>
  </cellStyles>
  <dxfs count="62">
    <dxf>
      <numFmt numFmtId="10" formatCode="&quot;$&quot;#,##0_);[Red]\(&quot;$&quot;#,##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2"/>
        <name val="Arial"/>
        <family val="2"/>
        <scheme val="none"/>
      </font>
      <numFmt numFmtId="10" formatCode="&quot;$&quot;#,##0_);[Red]\(&quot;$&quot;#,##0\)"/>
    </dxf>
    <dxf>
      <numFmt numFmtId="10" formatCode="&quot;$&quot;#,##0_);[Red]\(&quot;$&quot;#,##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0" formatCode="&quot;$&quot;#,##0_);[Red]\(&quot;$&quot;#,##0\)"/>
      <fill>
        <patternFill patternType="none">
          <fgColor indexed="64"/>
          <bgColor indexed="65"/>
        </patternFill>
      </fill>
    </dxf>
    <dxf>
      <font>
        <b/>
        <i val="0"/>
        <strike val="0"/>
        <outline val="0"/>
        <shadow val="0"/>
        <u val="none"/>
        <vertAlign val="baseline"/>
        <sz val="12"/>
        <color rgb="FFCE0000"/>
        <name val="Arial"/>
        <family val="2"/>
        <scheme val="none"/>
      </font>
      <numFmt numFmtId="9" formatCode="&quot;$&quot;#,##0_);\(&quot;$&quot;#,##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0" formatCode="&quot;$&quot;#,##0_);[Red]\(&quot;$&quot;#,##0\)"/>
      <fill>
        <patternFill patternType="none">
          <fgColor indexed="64"/>
          <bgColor indexed="65"/>
        </patternFill>
      </fill>
    </dxf>
    <dxf>
      <numFmt numFmtId="10" formatCode="&quot;$&quot;#,##0_);[Red]\(&quot;$&quot;#,##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2"/>
        <color theme="1"/>
        <name val="Arial"/>
        <family val="2"/>
        <scheme val="none"/>
      </font>
      <numFmt numFmtId="164" formatCode="&quot;$&quot;#,##0"/>
      <fill>
        <patternFill patternType="none">
          <fgColor indexed="64"/>
          <bgColor indexed="65"/>
        </patternFill>
      </fill>
    </dxf>
    <dxf>
      <numFmt numFmtId="9" formatCode="&quot;$&quot;#,##0_);\(&quot;$&quot;#,##0\)"/>
      <fill>
        <patternFill patternType="none">
          <fgColor indexed="64"/>
          <bgColor indexed="65"/>
        </patternFill>
      </fill>
      <alignment horizontal="right" vertical="bottom" textRotation="0" wrapText="0" indent="0" justifyLastLine="0" shrinkToFit="0" readingOrder="0"/>
      <protection locked="1" hidden="0"/>
    </dxf>
    <dxf>
      <font>
        <strike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strike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strike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right" vertical="bottom" textRotation="0" wrapText="0" indent="0" justifyLastLine="0" shrinkToFit="0" readingOrder="0"/>
      <protection locked="1" hidden="0"/>
    </dxf>
    <dxf>
      <font>
        <strike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0" formatCode="&quot;$&quot;#,##0_);[Red]\(&quot;$&quot;#,##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1" indent="0" justifyLastLine="0" shrinkToFit="0" readingOrder="0"/>
    </dxf>
    <dxf>
      <numFmt numFmtId="10" formatCode="&quot;$&quot;#,##0_);[Red]\(&quot;$&quot;#,##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dxf>
    <dxf>
      <numFmt numFmtId="10" formatCode="&quot;$&quot;#,##0_);[Red]\(&quot;$&quot;#,##0\)"/>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4" formatCode="0.00%"/>
      <fill>
        <patternFill patternType="none">
          <fgColor indexed="64"/>
          <bgColor indexed="65"/>
        </patternFill>
      </fill>
    </dxf>
    <dxf>
      <numFmt numFmtId="10" formatCode="&quot;$&quot;#,##0_);[Red]\(&quot;$&quot;#,##0\)"/>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2"/>
        <name val="Arial"/>
        <family val="2"/>
        <scheme val="none"/>
      </font>
      <numFmt numFmtId="10" formatCode="&quot;$&quot;#,##0_);[Red]\(&quot;$&quot;#,##0\)"/>
    </dxf>
    <dxf>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2"/>
        <name val="Arial"/>
        <family val="2"/>
        <scheme val="none"/>
      </font>
    </dxf>
    <dxf>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2"/>
        <name val="Arial"/>
        <family val="2"/>
        <scheme val="none"/>
      </font>
    </dxf>
    <dxf>
      <numFmt numFmtId="0" formatCode="General"/>
      <fill>
        <patternFill patternType="none">
          <fgColor indexed="64"/>
          <bgColor indexed="65"/>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alignment horizontal="left" vertical="bottom" textRotation="0" wrapText="1" indent="0" justifyLastLine="0" shrinkToFit="0" readingOrder="0"/>
    </dxf>
    <dxf>
      <fill>
        <patternFill patternType="none">
          <fgColor indexed="64"/>
          <bgColor indexed="65"/>
        </patternFill>
      </fill>
      <alignment horizontal="center" vertical="bottom" textRotation="0" wrapText="0" indent="0" justifyLastLine="0" shrinkToFit="0" readingOrder="0"/>
    </dxf>
    <dxf>
      <font>
        <strike val="0"/>
        <outline val="0"/>
        <shadow val="0"/>
        <u val="none"/>
        <vertAlign val="baseline"/>
        <sz val="12"/>
        <name val="Arial"/>
        <family val="2"/>
        <scheme val="none"/>
      </font>
      <alignment horizontal="center" vertical="bottom" textRotation="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none"/>
      </font>
      <alignment horizontal="center" vertical="bottom" textRotation="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none"/>
      </font>
      <alignment horizontal="center" vertical="bottom" textRotation="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none"/>
      </font>
      <alignment horizontal="center" vertical="bottom" textRotation="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strike val="0"/>
        <outline val="0"/>
        <shadow val="0"/>
        <u val="none"/>
        <vertAlign val="baseline"/>
        <sz val="12"/>
        <name val="Arial"/>
        <family val="2"/>
        <scheme val="none"/>
      </font>
      <alignment horizontal="center" vertical="bottom" textRotation="0" indent="0" justifyLastLine="0" shrinkToFit="0" readingOrder="0"/>
    </dxf>
    <dxf>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2"/>
        <name val="Arial"/>
        <family val="2"/>
        <scheme val="none"/>
      </font>
      <alignment horizontal="left" textRotation="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protection locked="1" hidden="0"/>
    </dxf>
    <dxf>
      <font>
        <strike val="0"/>
        <outline val="0"/>
        <shadow val="0"/>
        <u val="none"/>
        <vertAlign val="baseline"/>
        <sz val="12"/>
        <name val="Arial"/>
        <family val="2"/>
        <scheme val="none"/>
      </font>
      <alignment horizontal="left" textRotation="0" indent="0" justifyLastLine="0" shrinkToFit="0" readingOrder="0"/>
    </dxf>
    <dxf>
      <border outline="0">
        <top style="double">
          <color rgb="FF000000"/>
        </top>
      </border>
    </dxf>
    <dxf>
      <font>
        <b val="0"/>
        <i val="0"/>
        <strike val="0"/>
        <condense val="0"/>
        <extend val="0"/>
        <outline val="0"/>
        <shadow val="0"/>
        <u val="none"/>
        <vertAlign val="baseline"/>
        <sz val="12"/>
        <color rgb="FF000000"/>
        <name val="Arial"/>
        <family val="2"/>
        <scheme val="none"/>
      </font>
      <fill>
        <patternFill patternType="none">
          <fgColor rgb="FF000000"/>
          <bgColor rgb="FFFFFFFF"/>
        </patternFill>
      </fill>
    </dxf>
    <dxf>
      <border outline="0">
        <bottom style="medium">
          <color auto="1"/>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C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7E1FA1-9364-498B-BFF1-227946EFD8BD}" name="Table228" displayName="Table228" ref="A13:AC56" totalsRowCount="1" headerRowDxfId="61" dataDxfId="59" headerRowBorderDxfId="60" tableBorderDxfId="58" totalsRowCellStyle="Total">
  <tableColumns count="29">
    <tableColumn id="1" xr3:uid="{F6D050BB-4884-40AC-8D9A-5B5A82C6624F}" name="County Name" totalsRowLabel="Statewide Total" dataDxfId="57" totalsRowDxfId="56" dataCellStyle="Normal 20" totalsRowCellStyle="Total"/>
    <tableColumn id="2" xr3:uid="{F8CBA678-8517-46C9-BD3E-89C66F215764}" name="Full CDS Code" dataDxfId="55" totalsRowDxfId="54" totalsRowCellStyle="Total"/>
    <tableColumn id="3" xr3:uid="{A1B02583-AE42-46AE-BCD8-88F1C8BC7AAF}" name="County_x000a_Code" dataDxfId="53" totalsRowDxfId="52" dataCellStyle="Normal 20" totalsRowCellStyle="Total"/>
    <tableColumn id="4" xr3:uid="{4D6442DE-F350-4FE5-86DD-32010BD1FE9C}" name="District_x000a_Code" dataDxfId="51" totalsRowDxfId="50" dataCellStyle="Normal 20" totalsRowCellStyle="Total"/>
    <tableColumn id="5" xr3:uid="{7BFCB608-F144-4A10-BA5F-951A2EB4AC7B}" name="School_x000a_Code" dataDxfId="49" totalsRowDxfId="48" dataCellStyle="Normal 20" totalsRowCellStyle="Total"/>
    <tableColumn id="6" xr3:uid="{369C9C96-B534-46CD-8A65-A6C319A89935}" name="Direct_x000a_Funded_x000a_Charter School_x000a_Number" dataDxfId="47" totalsRowDxfId="46" dataCellStyle="Normal 20" totalsRowCellStyle="Total"/>
    <tableColumn id="7" xr3:uid="{F8221631-8F60-4F63-98FC-1639B2491653}" name="Service Location Field" dataDxfId="45" totalsRowDxfId="44" totalsRowCellStyle="Total"/>
    <tableColumn id="8" xr3:uid="{08968E6A-F007-46E8-ACA4-D4B5741B0E79}" name="Local Educational Agency" dataDxfId="43" totalsRowDxfId="42" dataCellStyle="Normal 20" totalsRowCellStyle="Total"/>
    <tableColumn id="9" xr3:uid="{BF86BE10-DC7E-4300-94CB-58929B8E2BF9}" name="CARS_x000a_Application_x000a_for Funding" dataDxfId="41" totalsRowDxfId="40" totalsRowCellStyle="Total"/>
    <tableColumn id="11" xr3:uid="{F8835AFA-8587-4B84-B795-21614EDD2DC9}" name="LCAP Federal Addendum" totalsRowLabel=" " dataDxfId="39" totalsRowDxfId="38" totalsRowCellStyle="Total"/>
    <tableColumn id="10" xr3:uid="{89386461-DE9A-45A3-A385-42553D62F783}" name="_x000a_2020‒21_x000a_Final_x000a_Allocation_x000a_Amount" totalsRowFunction="sum" dataDxfId="37" totalsRowDxfId="36" dataCellStyle="Normal 4 2 2" totalsRowCellStyle="Total"/>
    <tableColumn id="26" xr3:uid="{9A0D194D-8DC2-41D0-932F-71E088965112}" name="Reduction_x000a_Percent" dataDxfId="35" totalsRowDxfId="34" dataCellStyle="Normal 4 2 2" totalsRowCellStyle="Total">
      <calculatedColumnFormula>IF(ISERR(-(K14-M14)/K14),0,-(K14-M14)/K14)</calculatedColumnFormula>
    </tableColumn>
    <tableColumn id="25" xr3:uid="{EEA3E30B-703C-43E3-890A-6B933557ACD4}" name="_x000a_2020‒21_x000a_Revised Final_x000a_Allocation_x000a_Amount" totalsRowFunction="custom" dataDxfId="33" totalsRowDxfId="32" dataCellStyle="Normal 4 2 2" totalsRowCellStyle="Total">
      <totalsRowFormula>SUBTOTAL(109,Table228[] Table228[
2020‒21
Revised Final
Allocation
Amount] )</totalsRowFormula>
    </tableColumn>
    <tableColumn id="18" xr3:uid="{E01056F1-6ECE-4AC1-BB96-F71ECF6F2163}" name="CMDC Submitted" dataDxfId="31" totalsRowDxfId="30" dataCellStyle="Normal 4 2 2" totalsRowCellStyle="Total">
      <calculatedColumnFormula>VLOOKUP(G14,#REF!,25,FALSE)</calculatedColumnFormula>
    </tableColumn>
    <tableColumn id="14" xr3:uid="{CD365F90-7B82-4564-B378-7A316B1BD3B4}" name="1st Apportionment" totalsRowFunction="sum" dataDxfId="29" totalsRowDxfId="28" dataCellStyle="Normal 20" totalsRowCellStyle="Total"/>
    <tableColumn id="17" xr3:uid="{C1F2D642-8694-4BCD-964E-DDB31987DC34}" name="2nd Apportionment" totalsRowFunction="sum" dataDxfId="27" totalsRowDxfId="26" dataCellStyle="Normal 20" totalsRowCellStyle="Total"/>
    <tableColumn id="19" xr3:uid="{92130E16-E0B8-4F0D-86FC-30F196EB10A1}" name="3rd Apportionment" totalsRowFunction="sum" dataDxfId="25" totalsRowDxfId="24" dataCellStyle="Normal 20" totalsRowCellStyle="Total"/>
    <tableColumn id="16" xr3:uid="{F8D78181-1504-4B52-B027-7C967014A946}" name="4th Apportionment" totalsRowFunction="sum" dataDxfId="23" totalsRowDxfId="22" dataCellStyle="Normal 20" totalsRowCellStyle="Total"/>
    <tableColumn id="20" xr3:uid="{ACD8DB34-1030-43B2-8FE6-DCA391B32B04}" name="5th Apportionment" totalsRowFunction="sum" dataDxfId="21" totalsRowDxfId="20" dataCellStyle="Normal 20" totalsRowCellStyle="Total"/>
    <tableColumn id="21" xr3:uid="{8DE6EDA7-DD3D-496D-98F7-79C7E960D7AF}" name="6th Apportionment" totalsRowFunction="sum" dataDxfId="19" totalsRowDxfId="18" dataCellStyle="Normal 20" totalsRowCellStyle="Total"/>
    <tableColumn id="22" xr3:uid="{78AADFB0-1A75-43D6-8017-4FEEC8D5C488}" name="7th Apportionment" totalsRowFunction="sum" dataDxfId="17" totalsRowDxfId="16" dataCellStyle="Normal 20" totalsRowCellStyle="Total"/>
    <tableColumn id="27" xr3:uid="{BD7B92FF-BE0F-40F6-A34C-A89ECB5EF452}" name="8th Apportionment" totalsRowFunction="sum" dataDxfId="15" totalsRowDxfId="14" dataCellStyle="Normal 20" totalsRowCellStyle="Total"/>
    <tableColumn id="28" xr3:uid="{7243C40F-10F5-48A8-829E-CC730F122EA4}" name="9th Apportionment" totalsRowFunction="custom" dataDxfId="13" totalsRowDxfId="12" dataCellStyle="Normal 20" totalsRowCellStyle="Total">
      <totalsRowFormula>SUM(W14:W55)</totalsRowFormula>
    </tableColumn>
    <tableColumn id="29" xr3:uid="{8153F179-36B4-40C1-89CF-EBE0AC9466B9}" name="10th Apportionment" totalsRowFunction="custom" dataDxfId="11" totalsRowDxfId="10" dataCellStyle="Normal 20" totalsRowCellStyle="Total">
      <totalsRowFormula>SUM(X14:X55)</totalsRowFormula>
    </tableColumn>
    <tableColumn id="15" xr3:uid="{152BF550-0B8F-4B3E-BF70-CEF654460868}" name="Invoices" totalsRowFunction="sum" dataDxfId="9" totalsRowDxfId="8" dataCellStyle="Normal 20" totalsRowCellStyle="Total"/>
    <tableColumn id="12" xr3:uid="{350A5F2F-1B62-4ADE-8B38-65C1D3FA00A2}" name="Total Paid" totalsRowFunction="sum" dataDxfId="7" totalsRowDxfId="6" dataCellStyle="Normal 20" totalsRowCellStyle="Total">
      <calculatedColumnFormula>SUM(O14:Y14)</calculatedColumnFormula>
    </tableColumn>
    <tableColumn id="24" xr3:uid="{AFC47103-83DC-4E9A-A005-D22855467D3E}" name="Amount Overpaid _x000a_per Revised Allocation" totalsRowFunction="sum" dataDxfId="5" totalsRowDxfId="4" dataCellStyle="Normal 20" totalsRowCellStyle="Total">
      <calculatedColumnFormula>IF(M14-Z14&gt;0,0,M14-Z14)</calculatedColumnFormula>
    </tableColumn>
    <tableColumn id="23" xr3:uid="{3B9DE0B1-4711-4449-BAFC-BD6B2A96FA58}" name="Reduce Activity_x000a_2021" totalsRowFunction="sum" dataDxfId="3" totalsRowDxfId="2" dataCellStyle="Normal 20" totalsRowCellStyle="Total">
      <calculatedColumnFormula>-Table228[[#This Row],[Amount Overpaid 
per Revised Allocation]]</calculatedColumnFormula>
    </tableColumn>
    <tableColumn id="13" xr3:uid="{2FB08018-3FF9-4131-8659-BF9CB4AB2EC8}" name="Balance Remaining_x000a_2020" totalsRowFunction="sum" dataDxfId="1" totalsRowDxfId="0" dataCellStyle="Normal 20" totalsRowCellStyle="Total">
      <calculatedColumnFormula>Table228[[#This Row],[
2020‒21
Revised Final
Allocation
Amount]]-Table228[[#This Row],[Total Paid]]-Table228[[#This Row],[Amount Overpaid 
per Revised Allocation]]</calculatedColumnFormula>
    </tableColumn>
  </tableColumns>
  <tableStyleInfo showFirstColumn="0" showLastColumn="0" showRowStripes="1" showColumnStripes="0"/>
  <extLst>
    <ext xmlns:x14="http://schemas.microsoft.com/office/spreadsheetml/2009/9/main" uri="{504A1905-F514-4f6f-8877-14C23A59335A}">
      <x14:table altTextSummary="Total award allocations for the Title I, Part D program."/>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1pd20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63A24-EA7A-403A-86C9-FC821D5DE1EB}">
  <sheetPr>
    <pageSetUpPr fitToPage="1"/>
  </sheetPr>
  <dimension ref="A1:AC59"/>
  <sheetViews>
    <sheetView tabSelected="1" zoomScaleNormal="100" workbookViewId="0">
      <pane ySplit="13" topLeftCell="A14" activePane="bottomLeft" state="frozen"/>
      <selection pane="bottomLeft"/>
    </sheetView>
  </sheetViews>
  <sheetFormatPr defaultColWidth="11.53515625" defaultRowHeight="15.5" x14ac:dyDescent="0.35"/>
  <cols>
    <col min="1" max="1" width="18.07421875" style="1" customWidth="1"/>
    <col min="2" max="2" width="21.07421875" style="1" customWidth="1"/>
    <col min="3" max="3" width="10.07421875" style="2" customWidth="1"/>
    <col min="4" max="4" width="9.53515625" style="3" customWidth="1"/>
    <col min="5" max="5" width="12.53515625" style="3" customWidth="1"/>
    <col min="6" max="6" width="10.3046875" style="3" customWidth="1"/>
    <col min="7" max="7" width="15.69140625" style="3" customWidth="1"/>
    <col min="8" max="8" width="48.84375" style="4" customWidth="1"/>
    <col min="9" max="9" width="11.3046875" style="3" bestFit="1" customWidth="1"/>
    <col min="10" max="10" width="13.15234375" style="3" bestFit="1" customWidth="1"/>
    <col min="11" max="11" width="11.84375" style="5" bestFit="1" customWidth="1"/>
    <col min="13" max="13" width="12.921875" style="5" bestFit="1" customWidth="1"/>
    <col min="14" max="14" width="10" style="5" bestFit="1" customWidth="1"/>
    <col min="15" max="15" width="17.921875" style="5" customWidth="1"/>
    <col min="16" max="16" width="18.23046875" style="5" bestFit="1" customWidth="1"/>
    <col min="17" max="17" width="20.69140625" style="5" customWidth="1"/>
    <col min="18" max="23" width="20.69140625" style="6" customWidth="1"/>
    <col min="24" max="24" width="18.69140625" style="6" bestFit="1" customWidth="1"/>
    <col min="25" max="25" width="8.3828125" style="6" bestFit="1" customWidth="1"/>
    <col min="26" max="26" width="11.84375" style="7" bestFit="1" customWidth="1"/>
    <col min="27" max="27" width="16.4609375" style="7" bestFit="1" customWidth="1"/>
    <col min="28" max="28" width="14.84375" style="7" bestFit="1" customWidth="1"/>
    <col min="29" max="29" width="10.4609375" style="7" bestFit="1" customWidth="1"/>
    <col min="30" max="30" width="27.3046875" style="8" customWidth="1"/>
    <col min="31" max="16384" width="11.53515625" style="8"/>
  </cols>
  <sheetData>
    <row r="1" spans="1:29" ht="23" x14ac:dyDescent="0.5">
      <c r="A1" s="47" t="s">
        <v>0</v>
      </c>
      <c r="L1" s="5"/>
      <c r="Q1" s="6"/>
      <c r="Y1" s="7"/>
      <c r="AC1" s="8"/>
    </row>
    <row r="2" spans="1:29" s="5" customFormat="1" ht="20" x14ac:dyDescent="0.35">
      <c r="A2" s="48" t="s">
        <v>1</v>
      </c>
      <c r="B2" s="9"/>
      <c r="C2" s="10"/>
      <c r="D2" s="10"/>
      <c r="E2" s="10"/>
      <c r="F2" s="10"/>
      <c r="G2" s="10"/>
      <c r="H2" s="11"/>
      <c r="O2" s="12"/>
      <c r="P2" s="12"/>
      <c r="Q2" s="12"/>
      <c r="R2" s="12"/>
      <c r="S2" s="12"/>
      <c r="T2" s="12"/>
      <c r="U2" s="12"/>
      <c r="V2" s="12"/>
      <c r="W2" s="12"/>
      <c r="X2" s="12"/>
      <c r="Y2" s="13"/>
    </row>
    <row r="3" spans="1:29" s="5" customFormat="1" ht="18" x14ac:dyDescent="0.4">
      <c r="A3" s="49" t="s">
        <v>2</v>
      </c>
      <c r="B3" s="9"/>
      <c r="C3" s="10"/>
      <c r="D3" s="10"/>
      <c r="E3" s="10"/>
      <c r="F3" s="10"/>
      <c r="G3" s="10"/>
      <c r="H3" s="11"/>
      <c r="K3" s="5" t="s">
        <v>3</v>
      </c>
      <c r="O3" s="12"/>
      <c r="P3" s="12"/>
      <c r="Q3" s="12"/>
      <c r="R3" s="12"/>
      <c r="S3" s="12"/>
      <c r="T3" s="12"/>
      <c r="U3" s="12"/>
      <c r="V3" s="12"/>
      <c r="W3" s="12"/>
      <c r="X3" s="12"/>
      <c r="Y3" s="13"/>
    </row>
    <row r="4" spans="1:29" s="5" customFormat="1" x14ac:dyDescent="0.35">
      <c r="A4" s="45" t="s">
        <v>4</v>
      </c>
      <c r="B4" s="14"/>
      <c r="C4" s="15"/>
      <c r="D4" s="15"/>
      <c r="E4" s="15"/>
      <c r="F4" s="15"/>
      <c r="G4" s="15"/>
      <c r="H4" s="16"/>
      <c r="I4" s="17"/>
      <c r="J4" s="17"/>
      <c r="K4" s="17"/>
      <c r="L4" s="17"/>
      <c r="M4" s="17"/>
      <c r="N4" s="17"/>
      <c r="O4" s="12"/>
      <c r="P4" s="12"/>
      <c r="Q4" s="12"/>
      <c r="R4" s="12"/>
      <c r="S4" s="12"/>
      <c r="T4" s="12"/>
      <c r="U4" s="12"/>
      <c r="V4" s="12"/>
      <c r="W4" s="12"/>
      <c r="X4" s="12"/>
      <c r="Y4" s="13"/>
    </row>
    <row r="5" spans="1:29" s="5" customFormat="1" x14ac:dyDescent="0.35">
      <c r="A5" s="46" t="s">
        <v>5</v>
      </c>
      <c r="B5" s="14"/>
      <c r="C5" s="15"/>
      <c r="D5" s="15"/>
      <c r="E5" s="15"/>
      <c r="F5" s="15"/>
      <c r="G5" s="15"/>
      <c r="H5" s="16"/>
      <c r="I5" s="17"/>
      <c r="J5" s="17"/>
      <c r="K5" s="17"/>
      <c r="L5" s="17"/>
      <c r="M5" s="17"/>
      <c r="N5" s="17"/>
      <c r="O5" s="12"/>
      <c r="P5" s="12"/>
      <c r="Q5" s="12"/>
      <c r="R5" s="12"/>
      <c r="S5" s="12"/>
      <c r="T5" s="12"/>
      <c r="U5" s="12"/>
      <c r="V5" s="12"/>
      <c r="W5" s="12"/>
      <c r="X5" s="12"/>
      <c r="Y5" s="13"/>
    </row>
    <row r="6" spans="1:29" s="5" customFormat="1" x14ac:dyDescent="0.35">
      <c r="A6" s="9" t="s">
        <v>6</v>
      </c>
      <c r="B6" s="14"/>
      <c r="C6" s="15"/>
      <c r="D6" s="15"/>
      <c r="E6" s="15"/>
      <c r="F6" s="15"/>
      <c r="G6" s="15"/>
      <c r="H6" s="16"/>
      <c r="I6" s="17"/>
      <c r="J6" s="17"/>
      <c r="K6" s="17"/>
      <c r="L6" s="17"/>
      <c r="M6" s="17"/>
      <c r="N6" s="17"/>
      <c r="O6" s="12"/>
      <c r="P6" s="12"/>
      <c r="Q6" s="12"/>
      <c r="R6" s="12"/>
      <c r="S6" s="12"/>
      <c r="T6" s="12"/>
      <c r="U6" s="12"/>
      <c r="V6" s="12"/>
      <c r="W6" s="12"/>
      <c r="X6" s="12"/>
      <c r="Y6" s="13"/>
    </row>
    <row r="7" spans="1:29" s="5" customFormat="1" x14ac:dyDescent="0.35">
      <c r="A7" s="50" t="s">
        <v>258</v>
      </c>
      <c r="B7" s="14"/>
      <c r="C7" s="15"/>
      <c r="D7" s="15"/>
      <c r="E7" s="15"/>
      <c r="F7" s="15"/>
      <c r="G7" s="15"/>
      <c r="H7" s="16"/>
      <c r="I7" s="17"/>
      <c r="J7" s="17"/>
      <c r="K7" s="17"/>
      <c r="L7" s="17"/>
      <c r="M7" s="17"/>
      <c r="N7" s="17"/>
      <c r="O7" s="12"/>
      <c r="P7" s="12"/>
      <c r="Q7" s="12"/>
      <c r="R7" s="12"/>
      <c r="S7" s="12"/>
      <c r="T7" s="12"/>
      <c r="U7" s="12"/>
      <c r="V7" s="12"/>
      <c r="W7" s="12"/>
      <c r="X7" s="12"/>
      <c r="Y7" s="13"/>
    </row>
    <row r="8" spans="1:29" s="5" customFormat="1" x14ac:dyDescent="0.35">
      <c r="A8" s="9" t="s">
        <v>7</v>
      </c>
      <c r="B8" s="14"/>
      <c r="C8" s="15"/>
      <c r="D8" s="15"/>
      <c r="E8" s="15"/>
      <c r="F8" s="15"/>
      <c r="G8" s="15"/>
      <c r="H8" s="16"/>
      <c r="I8" s="17"/>
      <c r="J8" s="17"/>
      <c r="K8" s="17"/>
      <c r="L8" s="17"/>
      <c r="M8" s="17"/>
      <c r="N8" s="17"/>
      <c r="O8" s="12"/>
      <c r="P8" s="12"/>
      <c r="Q8" s="12"/>
      <c r="R8" s="12"/>
      <c r="S8" s="12"/>
      <c r="T8" s="12"/>
      <c r="U8" s="12"/>
      <c r="V8" s="12"/>
      <c r="W8" s="12"/>
      <c r="X8" s="12"/>
      <c r="Y8" s="13"/>
    </row>
    <row r="9" spans="1:29" s="5" customFormat="1" x14ac:dyDescent="0.35">
      <c r="A9" s="18" t="s">
        <v>250</v>
      </c>
      <c r="B9" s="14"/>
      <c r="C9" s="15"/>
      <c r="D9" s="15"/>
      <c r="E9" s="15"/>
      <c r="F9" s="15"/>
      <c r="G9" s="15"/>
      <c r="H9" s="16"/>
      <c r="I9" s="17"/>
      <c r="J9" s="17"/>
      <c r="K9" s="17"/>
      <c r="L9" s="17"/>
      <c r="M9" s="17"/>
      <c r="N9" s="17"/>
      <c r="O9" s="12"/>
      <c r="P9" s="12"/>
      <c r="Q9" s="12"/>
      <c r="R9" s="12"/>
      <c r="S9" s="12"/>
      <c r="T9" s="12"/>
      <c r="U9" s="12"/>
      <c r="V9" s="12"/>
      <c r="W9" s="12"/>
      <c r="X9" s="12"/>
      <c r="Y9" s="13"/>
    </row>
    <row r="10" spans="1:29" s="5" customFormat="1" x14ac:dyDescent="0.35">
      <c r="A10" s="50" t="s">
        <v>255</v>
      </c>
      <c r="B10" s="14"/>
      <c r="C10" s="15"/>
      <c r="D10" s="15"/>
      <c r="E10" s="15"/>
      <c r="F10" s="15"/>
      <c r="G10" s="15"/>
      <c r="H10" s="16"/>
      <c r="I10" s="17"/>
      <c r="J10" s="17"/>
      <c r="K10" s="17"/>
      <c r="L10" s="17"/>
      <c r="M10" s="17"/>
      <c r="N10" s="17"/>
      <c r="O10" s="12"/>
      <c r="P10" s="12"/>
      <c r="Q10" s="12"/>
      <c r="R10" s="12"/>
      <c r="S10" s="12"/>
      <c r="T10" s="12"/>
      <c r="U10" s="12"/>
      <c r="V10" s="12"/>
      <c r="W10" s="12"/>
      <c r="X10" s="12"/>
      <c r="Y10" s="13"/>
    </row>
    <row r="11" spans="1:29" s="5" customFormat="1" x14ac:dyDescent="0.35">
      <c r="A11" s="50" t="s">
        <v>256</v>
      </c>
      <c r="B11" s="14"/>
      <c r="C11" s="15"/>
      <c r="D11" s="15"/>
      <c r="E11" s="15"/>
      <c r="F11" s="15"/>
      <c r="G11" s="15"/>
      <c r="H11" s="16"/>
      <c r="I11" s="17"/>
      <c r="J11" s="17"/>
      <c r="K11" s="17"/>
      <c r="L11" s="17"/>
      <c r="M11" s="17"/>
      <c r="N11" s="17"/>
      <c r="O11" s="12"/>
      <c r="P11" s="12"/>
      <c r="Q11" s="12"/>
      <c r="R11" s="12"/>
      <c r="S11" s="12"/>
      <c r="T11" s="12"/>
      <c r="U11" s="12"/>
      <c r="V11" s="12"/>
      <c r="W11" s="12"/>
      <c r="X11" s="12"/>
      <c r="Y11" s="13"/>
    </row>
    <row r="12" spans="1:29" s="5" customFormat="1" ht="16" thickBot="1" x14ac:dyDescent="0.4">
      <c r="A12" s="50" t="s">
        <v>259</v>
      </c>
      <c r="B12" s="14"/>
      <c r="C12" s="15"/>
      <c r="D12" s="15"/>
      <c r="E12" s="15"/>
      <c r="F12" s="15"/>
      <c r="G12" s="15"/>
      <c r="H12" s="16"/>
      <c r="I12" s="17"/>
      <c r="J12" s="17"/>
      <c r="K12" s="17"/>
      <c r="L12" s="17"/>
      <c r="M12" s="17"/>
      <c r="N12" s="17"/>
      <c r="O12" s="12"/>
      <c r="P12" s="12"/>
      <c r="Q12" s="12"/>
      <c r="R12" s="12"/>
      <c r="S12" s="12"/>
      <c r="T12" s="12"/>
      <c r="U12" s="12"/>
      <c r="V12" s="12"/>
      <c r="W12" s="12"/>
      <c r="X12" s="12"/>
      <c r="Y12" s="13"/>
    </row>
    <row r="13" spans="1:29" s="24" customFormat="1" ht="78.5" thickTop="1" thickBot="1" x14ac:dyDescent="0.4">
      <c r="A13" s="19" t="s">
        <v>8</v>
      </c>
      <c r="B13" s="20" t="s">
        <v>9</v>
      </c>
      <c r="C13" s="19" t="s">
        <v>10</v>
      </c>
      <c r="D13" s="19" t="s">
        <v>11</v>
      </c>
      <c r="E13" s="19" t="s">
        <v>12</v>
      </c>
      <c r="F13" s="19" t="s">
        <v>13</v>
      </c>
      <c r="G13" s="19" t="s">
        <v>14</v>
      </c>
      <c r="H13" s="19" t="s">
        <v>15</v>
      </c>
      <c r="I13" s="19" t="s">
        <v>16</v>
      </c>
      <c r="J13" s="21" t="s">
        <v>17</v>
      </c>
      <c r="K13" s="21" t="s">
        <v>18</v>
      </c>
      <c r="L13" s="22" t="s">
        <v>19</v>
      </c>
      <c r="M13" s="22" t="s">
        <v>20</v>
      </c>
      <c r="N13" s="43" t="s">
        <v>248</v>
      </c>
      <c r="O13" s="23" t="s">
        <v>21</v>
      </c>
      <c r="P13" s="23" t="s">
        <v>22</v>
      </c>
      <c r="Q13" s="23" t="s">
        <v>23</v>
      </c>
      <c r="R13" s="23" t="s">
        <v>24</v>
      </c>
      <c r="S13" s="23" t="s">
        <v>25</v>
      </c>
      <c r="T13" s="23" t="s">
        <v>26</v>
      </c>
      <c r="U13" s="23" t="s">
        <v>251</v>
      </c>
      <c r="V13" s="23" t="s">
        <v>252</v>
      </c>
      <c r="W13" s="23" t="s">
        <v>253</v>
      </c>
      <c r="X13" s="23" t="s">
        <v>254</v>
      </c>
      <c r="Y13" s="23" t="s">
        <v>27</v>
      </c>
      <c r="Z13" s="23" t="s">
        <v>28</v>
      </c>
      <c r="AA13" s="23" t="s">
        <v>29</v>
      </c>
      <c r="AB13" s="23" t="s">
        <v>30</v>
      </c>
      <c r="AC13" s="23" t="s">
        <v>31</v>
      </c>
    </row>
    <row r="14" spans="1:29" s="24" customFormat="1" x14ac:dyDescent="0.35">
      <c r="A14" s="25" t="s">
        <v>32</v>
      </c>
      <c r="B14" s="26" t="s">
        <v>33</v>
      </c>
      <c r="C14" s="27" t="s">
        <v>34</v>
      </c>
      <c r="D14" s="27" t="s">
        <v>35</v>
      </c>
      <c r="E14" s="27" t="s">
        <v>36</v>
      </c>
      <c r="F14" s="27" t="s">
        <v>37</v>
      </c>
      <c r="G14" s="27" t="s">
        <v>35</v>
      </c>
      <c r="H14" s="28" t="s">
        <v>38</v>
      </c>
      <c r="I14" s="29" t="s">
        <v>39</v>
      </c>
      <c r="J14" s="27" t="s">
        <v>39</v>
      </c>
      <c r="K14" s="30">
        <v>570251</v>
      </c>
      <c r="L14" s="31">
        <f t="shared" ref="L14:L55" si="0">IF(ISERR(-(K14-M14)/K14),0,-(K14-M14)/K14)</f>
        <v>-4.5723725166637148E-2</v>
      </c>
      <c r="M14" s="30">
        <v>544177</v>
      </c>
      <c r="N14" s="27" t="s">
        <v>39</v>
      </c>
      <c r="O14" s="32">
        <v>0</v>
      </c>
      <c r="P14" s="32">
        <v>0</v>
      </c>
      <c r="Q14" s="32">
        <v>0</v>
      </c>
      <c r="R14" s="32">
        <v>0</v>
      </c>
      <c r="S14" s="32">
        <v>181881</v>
      </c>
      <c r="T14" s="32">
        <v>0</v>
      </c>
      <c r="U14" s="32">
        <v>0</v>
      </c>
      <c r="V14" s="32">
        <v>0</v>
      </c>
      <c r="W14" s="32">
        <v>255428</v>
      </c>
      <c r="X14" s="32">
        <v>106868</v>
      </c>
      <c r="Y14" s="32">
        <v>0</v>
      </c>
      <c r="Z14" s="33">
        <f t="shared" ref="Z14:Z55" si="1">SUM(O14:Y14)</f>
        <v>544177</v>
      </c>
      <c r="AA14" s="44">
        <f t="shared" ref="AA14:AA55" si="2">IF(M14-Z14&gt;0,0,M14-Z14)</f>
        <v>0</v>
      </c>
      <c r="AB14" s="35">
        <f>-Table228[[#This Row],[Amount Overpaid 
per Revised Allocation]]</f>
        <v>0</v>
      </c>
      <c r="AC14" s="35">
        <f>Table228[[#This Row],[
2020‒21
Revised Final
Allocation
Amount]]-Table228[[#This Row],[Total Paid]]-Table228[[#This Row],[Amount Overpaid 
per Revised Allocation]]</f>
        <v>0</v>
      </c>
    </row>
    <row r="15" spans="1:29" s="41" customFormat="1" x14ac:dyDescent="0.35">
      <c r="A15" s="36" t="s">
        <v>40</v>
      </c>
      <c r="B15" s="1" t="s">
        <v>41</v>
      </c>
      <c r="C15" s="37" t="s">
        <v>42</v>
      </c>
      <c r="D15" s="37" t="s">
        <v>43</v>
      </c>
      <c r="E15" s="37" t="s">
        <v>36</v>
      </c>
      <c r="F15" s="37" t="s">
        <v>37</v>
      </c>
      <c r="G15" s="3" t="s">
        <v>43</v>
      </c>
      <c r="H15" s="38" t="s">
        <v>44</v>
      </c>
      <c r="I15" s="29" t="s">
        <v>39</v>
      </c>
      <c r="J15" s="27" t="s">
        <v>39</v>
      </c>
      <c r="K15" s="30">
        <v>110988</v>
      </c>
      <c r="L15" s="39">
        <f t="shared" si="0"/>
        <v>-4.5716654052690382E-2</v>
      </c>
      <c r="M15" s="30">
        <v>105914</v>
      </c>
      <c r="N15" s="27" t="s">
        <v>39</v>
      </c>
      <c r="O15" s="40">
        <v>5713</v>
      </c>
      <c r="P15" s="32">
        <v>24043</v>
      </c>
      <c r="Q15" s="32">
        <v>35601</v>
      </c>
      <c r="R15" s="32">
        <v>0</v>
      </c>
      <c r="S15" s="32">
        <v>38007</v>
      </c>
      <c r="T15" s="32">
        <v>7624</v>
      </c>
      <c r="U15" s="32">
        <v>0</v>
      </c>
      <c r="V15" s="32">
        <v>0</v>
      </c>
      <c r="W15" s="32">
        <v>0</v>
      </c>
      <c r="X15" s="32">
        <v>0</v>
      </c>
      <c r="Y15" s="32">
        <v>0</v>
      </c>
      <c r="Z15" s="33">
        <f t="shared" si="1"/>
        <v>110988</v>
      </c>
      <c r="AA15" s="34">
        <f t="shared" si="2"/>
        <v>-5074</v>
      </c>
      <c r="AB15" s="35">
        <f>-Table228[[#This Row],[Amount Overpaid 
per Revised Allocation]]</f>
        <v>5074</v>
      </c>
      <c r="AC15" s="35">
        <f>Table228[[#This Row],[
2020‒21
Revised Final
Allocation
Amount]]-Table228[[#This Row],[Total Paid]]-Table228[[#This Row],[Amount Overpaid 
per Revised Allocation]]</f>
        <v>0</v>
      </c>
    </row>
    <row r="16" spans="1:29" x14ac:dyDescent="0.35">
      <c r="A16" s="36" t="s">
        <v>45</v>
      </c>
      <c r="B16" s="1" t="s">
        <v>46</v>
      </c>
      <c r="C16" s="37" t="s">
        <v>47</v>
      </c>
      <c r="D16" s="37" t="s">
        <v>48</v>
      </c>
      <c r="E16" s="37" t="s">
        <v>36</v>
      </c>
      <c r="F16" s="37" t="s">
        <v>37</v>
      </c>
      <c r="G16" s="3" t="s">
        <v>48</v>
      </c>
      <c r="H16" s="38" t="s">
        <v>49</v>
      </c>
      <c r="I16" s="29" t="s">
        <v>39</v>
      </c>
      <c r="J16" s="27" t="s">
        <v>39</v>
      </c>
      <c r="K16" s="30">
        <v>524324</v>
      </c>
      <c r="L16" s="39">
        <f t="shared" si="0"/>
        <v>-4.5723636530084454E-2</v>
      </c>
      <c r="M16" s="30">
        <v>500350</v>
      </c>
      <c r="N16" s="27" t="s">
        <v>39</v>
      </c>
      <c r="O16" s="32">
        <v>0</v>
      </c>
      <c r="P16" s="32">
        <v>0</v>
      </c>
      <c r="Q16" s="32">
        <v>309636</v>
      </c>
      <c r="R16" s="32">
        <v>214688</v>
      </c>
      <c r="S16" s="32">
        <v>0</v>
      </c>
      <c r="T16" s="32">
        <v>0</v>
      </c>
      <c r="U16" s="32">
        <v>0</v>
      </c>
      <c r="V16" s="32">
        <v>0</v>
      </c>
      <c r="W16" s="32">
        <v>0</v>
      </c>
      <c r="X16" s="32">
        <v>0</v>
      </c>
      <c r="Y16" s="32">
        <v>0</v>
      </c>
      <c r="Z16" s="33">
        <f t="shared" si="1"/>
        <v>524324</v>
      </c>
      <c r="AA16" s="34">
        <f t="shared" si="2"/>
        <v>-23974</v>
      </c>
      <c r="AB16" s="35">
        <f>-Table228[[#This Row],[Amount Overpaid 
per Revised Allocation]]</f>
        <v>23974</v>
      </c>
      <c r="AC16" s="35">
        <f>Table228[[#This Row],[
2020‒21
Revised Final
Allocation
Amount]]-Table228[[#This Row],[Total Paid]]-Table228[[#This Row],[Amount Overpaid 
per Revised Allocation]]</f>
        <v>0</v>
      </c>
    </row>
    <row r="17" spans="1:29" x14ac:dyDescent="0.35">
      <c r="A17" s="36" t="s">
        <v>50</v>
      </c>
      <c r="B17" s="1" t="s">
        <v>51</v>
      </c>
      <c r="C17" s="37" t="s">
        <v>52</v>
      </c>
      <c r="D17" s="37" t="s">
        <v>53</v>
      </c>
      <c r="E17" s="37" t="s">
        <v>36</v>
      </c>
      <c r="F17" s="37" t="s">
        <v>37</v>
      </c>
      <c r="G17" s="3" t="s">
        <v>53</v>
      </c>
      <c r="H17" s="38" t="s">
        <v>54</v>
      </c>
      <c r="I17" s="29" t="s">
        <v>39</v>
      </c>
      <c r="J17" s="27" t="s">
        <v>39</v>
      </c>
      <c r="K17" s="30">
        <v>53581</v>
      </c>
      <c r="L17" s="39">
        <f t="shared" si="0"/>
        <v>-4.5725163770739631E-2</v>
      </c>
      <c r="M17" s="30">
        <v>51131</v>
      </c>
      <c r="N17" s="27" t="s">
        <v>39</v>
      </c>
      <c r="O17" s="32">
        <v>6725</v>
      </c>
      <c r="P17" s="32">
        <v>14571</v>
      </c>
      <c r="Q17" s="32">
        <v>16206</v>
      </c>
      <c r="R17" s="32">
        <v>16079</v>
      </c>
      <c r="S17" s="32">
        <v>0</v>
      </c>
      <c r="T17" s="32">
        <v>0</v>
      </c>
      <c r="U17" s="32">
        <v>0</v>
      </c>
      <c r="V17" s="32">
        <v>0</v>
      </c>
      <c r="W17" s="32">
        <v>0</v>
      </c>
      <c r="X17" s="32">
        <v>0</v>
      </c>
      <c r="Y17" s="32">
        <v>0</v>
      </c>
      <c r="Z17" s="33">
        <f t="shared" si="1"/>
        <v>53581</v>
      </c>
      <c r="AA17" s="34">
        <f t="shared" si="2"/>
        <v>-2450</v>
      </c>
      <c r="AB17" s="35">
        <f>-Table228[[#This Row],[Amount Overpaid 
per Revised Allocation]]</f>
        <v>2450</v>
      </c>
      <c r="AC17" s="35">
        <f>Table228[[#This Row],[
2020‒21
Revised Final
Allocation
Amount]]-Table228[[#This Row],[Total Paid]]-Table228[[#This Row],[Amount Overpaid 
per Revised Allocation]]</f>
        <v>0</v>
      </c>
    </row>
    <row r="18" spans="1:29" x14ac:dyDescent="0.35">
      <c r="A18" s="36" t="s">
        <v>55</v>
      </c>
      <c r="B18" s="1" t="s">
        <v>56</v>
      </c>
      <c r="C18" s="37" t="s">
        <v>57</v>
      </c>
      <c r="D18" s="37" t="s">
        <v>58</v>
      </c>
      <c r="E18" s="37" t="s">
        <v>36</v>
      </c>
      <c r="F18" s="37" t="s">
        <v>37</v>
      </c>
      <c r="G18" s="3" t="s">
        <v>58</v>
      </c>
      <c r="H18" s="38" t="s">
        <v>59</v>
      </c>
      <c r="I18" s="29" t="s">
        <v>39</v>
      </c>
      <c r="J18" s="27" t="s">
        <v>39</v>
      </c>
      <c r="K18" s="30">
        <v>252594</v>
      </c>
      <c r="L18" s="39">
        <f t="shared" si="0"/>
        <v>-4.5721592753588766E-2</v>
      </c>
      <c r="M18" s="30">
        <v>241045</v>
      </c>
      <c r="N18" s="27" t="s">
        <v>39</v>
      </c>
      <c r="O18" s="32">
        <v>0</v>
      </c>
      <c r="P18" s="32">
        <v>0</v>
      </c>
      <c r="Q18" s="32">
        <v>209919</v>
      </c>
      <c r="R18" s="32">
        <v>0</v>
      </c>
      <c r="S18" s="32">
        <v>42675</v>
      </c>
      <c r="T18" s="32">
        <v>0</v>
      </c>
      <c r="U18" s="32">
        <v>0</v>
      </c>
      <c r="V18" s="32">
        <v>0</v>
      </c>
      <c r="W18" s="32">
        <v>0</v>
      </c>
      <c r="X18" s="32">
        <v>0</v>
      </c>
      <c r="Y18" s="32">
        <v>0</v>
      </c>
      <c r="Z18" s="33">
        <f t="shared" si="1"/>
        <v>252594</v>
      </c>
      <c r="AA18" s="34">
        <f t="shared" si="2"/>
        <v>-11549</v>
      </c>
      <c r="AB18" s="35">
        <f>-Table228[[#This Row],[Amount Overpaid 
per Revised Allocation]]</f>
        <v>11549</v>
      </c>
      <c r="AC18" s="35">
        <f>Table228[[#This Row],[
2020‒21
Revised Final
Allocation
Amount]]-Table228[[#This Row],[Total Paid]]-Table228[[#This Row],[Amount Overpaid 
per Revised Allocation]]</f>
        <v>0</v>
      </c>
    </row>
    <row r="19" spans="1:29" x14ac:dyDescent="0.35">
      <c r="A19" s="36" t="s">
        <v>60</v>
      </c>
      <c r="B19" s="1" t="s">
        <v>61</v>
      </c>
      <c r="C19" s="37" t="s">
        <v>62</v>
      </c>
      <c r="D19" s="37" t="s">
        <v>63</v>
      </c>
      <c r="E19" s="37" t="s">
        <v>36</v>
      </c>
      <c r="F19" s="37" t="s">
        <v>37</v>
      </c>
      <c r="G19" s="3" t="s">
        <v>63</v>
      </c>
      <c r="H19" s="38" t="s">
        <v>64</v>
      </c>
      <c r="I19" s="29" t="s">
        <v>39</v>
      </c>
      <c r="J19" s="27" t="s">
        <v>39</v>
      </c>
      <c r="K19" s="30">
        <v>968278</v>
      </c>
      <c r="L19" s="39">
        <f t="shared" si="0"/>
        <v>-4.5723438929728862E-2</v>
      </c>
      <c r="M19" s="30">
        <v>924005</v>
      </c>
      <c r="N19" s="27" t="s">
        <v>39</v>
      </c>
      <c r="O19" s="32">
        <v>121844</v>
      </c>
      <c r="P19" s="32">
        <v>293551</v>
      </c>
      <c r="Q19" s="32">
        <v>496269</v>
      </c>
      <c r="R19" s="32">
        <v>0</v>
      </c>
      <c r="S19" s="32">
        <v>37846</v>
      </c>
      <c r="T19" s="32">
        <v>18768</v>
      </c>
      <c r="U19" s="32">
        <v>0</v>
      </c>
      <c r="V19" s="32">
        <v>0</v>
      </c>
      <c r="W19" s="32">
        <v>0</v>
      </c>
      <c r="X19" s="32">
        <v>0</v>
      </c>
      <c r="Y19" s="32">
        <v>0</v>
      </c>
      <c r="Z19" s="33">
        <f t="shared" si="1"/>
        <v>968278</v>
      </c>
      <c r="AA19" s="34">
        <f t="shared" si="2"/>
        <v>-44273</v>
      </c>
      <c r="AB19" s="35">
        <f>-Table228[[#This Row],[Amount Overpaid 
per Revised Allocation]]</f>
        <v>44273</v>
      </c>
      <c r="AC19" s="35">
        <f>Table228[[#This Row],[
2020‒21
Revised Final
Allocation
Amount]]-Table228[[#This Row],[Total Paid]]-Table228[[#This Row],[Amount Overpaid 
per Revised Allocation]]</f>
        <v>0</v>
      </c>
    </row>
    <row r="20" spans="1:29" x14ac:dyDescent="0.35">
      <c r="A20" s="36" t="s">
        <v>65</v>
      </c>
      <c r="B20" s="1" t="s">
        <v>66</v>
      </c>
      <c r="C20" s="37" t="s">
        <v>67</v>
      </c>
      <c r="D20" s="37" t="s">
        <v>68</v>
      </c>
      <c r="E20" s="37" t="s">
        <v>36</v>
      </c>
      <c r="F20" s="37" t="s">
        <v>37</v>
      </c>
      <c r="G20" s="3" t="s">
        <v>68</v>
      </c>
      <c r="H20" s="38" t="s">
        <v>69</v>
      </c>
      <c r="I20" s="29" t="s">
        <v>39</v>
      </c>
      <c r="J20" s="27" t="s">
        <v>39</v>
      </c>
      <c r="K20" s="30">
        <v>72717</v>
      </c>
      <c r="L20" s="39">
        <f t="shared" si="0"/>
        <v>-4.5725208685726861E-2</v>
      </c>
      <c r="M20" s="30">
        <v>69392</v>
      </c>
      <c r="N20" s="27" t="s">
        <v>39</v>
      </c>
      <c r="O20" s="32">
        <v>0</v>
      </c>
      <c r="P20" s="32">
        <v>19314</v>
      </c>
      <c r="Q20" s="32">
        <v>43586</v>
      </c>
      <c r="R20" s="32">
        <v>9817</v>
      </c>
      <c r="S20" s="32">
        <v>0</v>
      </c>
      <c r="T20" s="32">
        <v>0</v>
      </c>
      <c r="U20" s="32">
        <v>0</v>
      </c>
      <c r="V20" s="32">
        <v>0</v>
      </c>
      <c r="W20" s="32">
        <v>0</v>
      </c>
      <c r="X20" s="32">
        <v>0</v>
      </c>
      <c r="Y20" s="32">
        <v>0</v>
      </c>
      <c r="Z20" s="33">
        <f t="shared" si="1"/>
        <v>72717</v>
      </c>
      <c r="AA20" s="34">
        <f t="shared" si="2"/>
        <v>-3325</v>
      </c>
      <c r="AB20" s="35">
        <f>-Table228[[#This Row],[Amount Overpaid 
per Revised Allocation]]</f>
        <v>3325</v>
      </c>
      <c r="AC20" s="35">
        <f>Table228[[#This Row],[
2020‒21
Revised Final
Allocation
Amount]]-Table228[[#This Row],[Total Paid]]-Table228[[#This Row],[Amount Overpaid 
per Revised Allocation]]</f>
        <v>0</v>
      </c>
    </row>
    <row r="21" spans="1:29" x14ac:dyDescent="0.35">
      <c r="A21" s="36" t="s">
        <v>70</v>
      </c>
      <c r="B21" s="1" t="s">
        <v>71</v>
      </c>
      <c r="C21" s="37" t="s">
        <v>72</v>
      </c>
      <c r="D21" s="37" t="s">
        <v>73</v>
      </c>
      <c r="E21" s="37" t="s">
        <v>36</v>
      </c>
      <c r="F21" s="37" t="s">
        <v>37</v>
      </c>
      <c r="G21" s="3" t="s">
        <v>73</v>
      </c>
      <c r="H21" s="38" t="s">
        <v>74</v>
      </c>
      <c r="I21" s="29" t="s">
        <v>39</v>
      </c>
      <c r="J21" s="27" t="s">
        <v>39</v>
      </c>
      <c r="K21" s="30">
        <v>99507</v>
      </c>
      <c r="L21" s="39">
        <f t="shared" si="0"/>
        <v>-4.5725426351914941E-2</v>
      </c>
      <c r="M21" s="30">
        <v>94957</v>
      </c>
      <c r="N21" s="52" t="s">
        <v>249</v>
      </c>
      <c r="O21" s="32">
        <v>0</v>
      </c>
      <c r="P21" s="32">
        <v>41476</v>
      </c>
      <c r="Q21" s="32">
        <v>24065</v>
      </c>
      <c r="R21" s="32">
        <v>13493</v>
      </c>
      <c r="S21" s="32">
        <v>20473</v>
      </c>
      <c r="T21" s="32">
        <v>0</v>
      </c>
      <c r="U21" s="32">
        <v>0</v>
      </c>
      <c r="V21" s="32">
        <v>0</v>
      </c>
      <c r="W21" s="32">
        <v>0</v>
      </c>
      <c r="X21" s="32">
        <v>0</v>
      </c>
      <c r="Y21" s="32">
        <v>0</v>
      </c>
      <c r="Z21" s="33">
        <f t="shared" si="1"/>
        <v>99507</v>
      </c>
      <c r="AA21" s="34">
        <f t="shared" si="2"/>
        <v>-4550</v>
      </c>
      <c r="AB21" s="35">
        <f>-Table228[[#This Row],[Amount Overpaid 
per Revised Allocation]]</f>
        <v>4550</v>
      </c>
      <c r="AC21" s="35">
        <f>Table228[[#This Row],[
2020‒21
Revised Final
Allocation
Amount]]-Table228[[#This Row],[Total Paid]]-Table228[[#This Row],[Amount Overpaid 
per Revised Allocation]]</f>
        <v>0</v>
      </c>
    </row>
    <row r="22" spans="1:29" x14ac:dyDescent="0.35">
      <c r="A22" s="36" t="s">
        <v>75</v>
      </c>
      <c r="B22" s="1" t="s">
        <v>76</v>
      </c>
      <c r="C22" s="37" t="s">
        <v>77</v>
      </c>
      <c r="D22" s="37" t="s">
        <v>78</v>
      </c>
      <c r="E22" s="37" t="s">
        <v>36</v>
      </c>
      <c r="F22" s="37" t="s">
        <v>37</v>
      </c>
      <c r="G22" s="3" t="s">
        <v>78</v>
      </c>
      <c r="H22" s="38" t="s">
        <v>79</v>
      </c>
      <c r="I22" s="29" t="s">
        <v>39</v>
      </c>
      <c r="J22" s="27" t="s">
        <v>39</v>
      </c>
      <c r="K22" s="30">
        <v>1297416</v>
      </c>
      <c r="L22" s="39">
        <f t="shared" si="0"/>
        <v>-4.572319132799349E-2</v>
      </c>
      <c r="M22" s="30">
        <v>1238094</v>
      </c>
      <c r="N22" s="52" t="s">
        <v>249</v>
      </c>
      <c r="O22" s="32">
        <v>72240</v>
      </c>
      <c r="P22" s="32">
        <v>0</v>
      </c>
      <c r="Q22" s="32">
        <v>175199</v>
      </c>
      <c r="R22" s="32">
        <v>410559</v>
      </c>
      <c r="S22" s="32">
        <v>0</v>
      </c>
      <c r="T22" s="32">
        <v>436794</v>
      </c>
      <c r="U22" s="32">
        <v>143302</v>
      </c>
      <c r="V22" s="32">
        <v>0</v>
      </c>
      <c r="W22" s="32">
        <v>0</v>
      </c>
      <c r="X22" s="32">
        <v>0</v>
      </c>
      <c r="Y22" s="32">
        <v>0</v>
      </c>
      <c r="Z22" s="33">
        <f t="shared" si="1"/>
        <v>1238094</v>
      </c>
      <c r="AA22" s="35">
        <f t="shared" si="2"/>
        <v>0</v>
      </c>
      <c r="AB22" s="35">
        <f>-Table228[[#This Row],[Amount Overpaid 
per Revised Allocation]]</f>
        <v>0</v>
      </c>
      <c r="AC22" s="35">
        <f>Table228[[#This Row],[
2020‒21
Revised Final
Allocation
Amount]]-Table228[[#This Row],[Total Paid]]-Table228[[#This Row],[Amount Overpaid 
per Revised Allocation]]</f>
        <v>0</v>
      </c>
    </row>
    <row r="23" spans="1:29" x14ac:dyDescent="0.35">
      <c r="A23" s="36" t="s">
        <v>80</v>
      </c>
      <c r="B23" s="1" t="s">
        <v>81</v>
      </c>
      <c r="C23" s="37" t="s">
        <v>82</v>
      </c>
      <c r="D23" s="37" t="s">
        <v>83</v>
      </c>
      <c r="E23" s="37" t="s">
        <v>36</v>
      </c>
      <c r="F23" s="37" t="s">
        <v>37</v>
      </c>
      <c r="G23" s="3" t="s">
        <v>83</v>
      </c>
      <c r="H23" s="38" t="s">
        <v>84</v>
      </c>
      <c r="I23" s="29" t="s">
        <v>39</v>
      </c>
      <c r="J23" s="27" t="s">
        <v>39</v>
      </c>
      <c r="K23" s="30">
        <v>179878</v>
      </c>
      <c r="L23" s="39">
        <f t="shared" si="0"/>
        <v>-4.5725436128931832E-2</v>
      </c>
      <c r="M23" s="30">
        <v>171653</v>
      </c>
      <c r="N23" s="27" t="s">
        <v>39</v>
      </c>
      <c r="O23" s="32">
        <v>15756</v>
      </c>
      <c r="P23" s="32">
        <v>40343</v>
      </c>
      <c r="Q23" s="32">
        <v>22626</v>
      </c>
      <c r="R23" s="32">
        <v>59639</v>
      </c>
      <c r="S23" s="32">
        <v>41514</v>
      </c>
      <c r="T23" s="32">
        <v>0</v>
      </c>
      <c r="U23" s="32">
        <v>0</v>
      </c>
      <c r="V23" s="32">
        <v>0</v>
      </c>
      <c r="W23" s="32">
        <v>0</v>
      </c>
      <c r="X23" s="32">
        <v>0</v>
      </c>
      <c r="Y23" s="32">
        <v>0</v>
      </c>
      <c r="Z23" s="33">
        <f t="shared" si="1"/>
        <v>179878</v>
      </c>
      <c r="AA23" s="34">
        <f t="shared" si="2"/>
        <v>-8225</v>
      </c>
      <c r="AB23" s="35">
        <f>-Table228[[#This Row],[Amount Overpaid 
per Revised Allocation]]</f>
        <v>8225</v>
      </c>
      <c r="AC23" s="35">
        <f>Table228[[#This Row],[
2020‒21
Revised Final
Allocation
Amount]]-Table228[[#This Row],[Total Paid]]-Table228[[#This Row],[Amount Overpaid 
per Revised Allocation]]</f>
        <v>0</v>
      </c>
    </row>
    <row r="24" spans="1:29" x14ac:dyDescent="0.35">
      <c r="A24" s="36" t="s">
        <v>85</v>
      </c>
      <c r="B24" s="1" t="s">
        <v>86</v>
      </c>
      <c r="C24" s="37" t="s">
        <v>87</v>
      </c>
      <c r="D24" s="37" t="s">
        <v>88</v>
      </c>
      <c r="E24" s="37" t="s">
        <v>36</v>
      </c>
      <c r="F24" s="37" t="s">
        <v>37</v>
      </c>
      <c r="G24" s="3" t="s">
        <v>88</v>
      </c>
      <c r="H24" s="38" t="s">
        <v>89</v>
      </c>
      <c r="I24" s="29" t="s">
        <v>39</v>
      </c>
      <c r="J24" s="27" t="s">
        <v>39</v>
      </c>
      <c r="K24" s="30">
        <v>4753365</v>
      </c>
      <c r="L24" s="39">
        <f t="shared" si="0"/>
        <v>-4.5724239565023937E-2</v>
      </c>
      <c r="M24" s="30">
        <v>4536021</v>
      </c>
      <c r="N24" s="27" t="s">
        <v>39</v>
      </c>
      <c r="O24" s="32">
        <v>0</v>
      </c>
      <c r="P24" s="32">
        <v>0</v>
      </c>
      <c r="Q24" s="32">
        <v>0</v>
      </c>
      <c r="R24" s="32">
        <v>831990</v>
      </c>
      <c r="S24" s="32">
        <v>1793593</v>
      </c>
      <c r="T24" s="32">
        <v>1964702</v>
      </c>
      <c r="U24" s="32">
        <v>0</v>
      </c>
      <c r="V24" s="32">
        <v>0</v>
      </c>
      <c r="W24" s="32">
        <v>0</v>
      </c>
      <c r="X24" s="32">
        <v>0</v>
      </c>
      <c r="Y24" s="32">
        <v>0</v>
      </c>
      <c r="Z24" s="33">
        <f t="shared" si="1"/>
        <v>4590285</v>
      </c>
      <c r="AA24" s="34">
        <f t="shared" si="2"/>
        <v>-54264</v>
      </c>
      <c r="AB24" s="35">
        <f>-Table228[[#This Row],[Amount Overpaid 
per Revised Allocation]]</f>
        <v>54264</v>
      </c>
      <c r="AC24" s="35">
        <f>Table228[[#This Row],[
2020‒21
Revised Final
Allocation
Amount]]-Table228[[#This Row],[Total Paid]]-Table228[[#This Row],[Amount Overpaid 
per Revised Allocation]]</f>
        <v>0</v>
      </c>
    </row>
    <row r="25" spans="1:29" x14ac:dyDescent="0.35">
      <c r="A25" s="36" t="s">
        <v>90</v>
      </c>
      <c r="B25" s="1" t="s">
        <v>91</v>
      </c>
      <c r="C25" s="37" t="s">
        <v>92</v>
      </c>
      <c r="D25" s="37" t="s">
        <v>93</v>
      </c>
      <c r="E25" s="37" t="s">
        <v>36</v>
      </c>
      <c r="F25" s="37" t="s">
        <v>37</v>
      </c>
      <c r="G25" s="3" t="s">
        <v>93</v>
      </c>
      <c r="H25" s="38" t="s">
        <v>94</v>
      </c>
      <c r="I25" s="29" t="s">
        <v>39</v>
      </c>
      <c r="J25" s="27" t="s">
        <v>39</v>
      </c>
      <c r="K25" s="30">
        <v>271730</v>
      </c>
      <c r="L25" s="39">
        <f t="shared" si="0"/>
        <v>-4.5721856254370148E-2</v>
      </c>
      <c r="M25" s="30">
        <v>259306</v>
      </c>
      <c r="N25" s="27" t="s">
        <v>39</v>
      </c>
      <c r="O25" s="32">
        <v>0</v>
      </c>
      <c r="P25" s="32">
        <v>142448</v>
      </c>
      <c r="Q25" s="32">
        <v>0</v>
      </c>
      <c r="R25" s="32">
        <v>39698</v>
      </c>
      <c r="S25" s="32">
        <v>89584</v>
      </c>
      <c r="T25" s="32">
        <v>0</v>
      </c>
      <c r="U25" s="32">
        <v>0</v>
      </c>
      <c r="V25" s="32">
        <v>0</v>
      </c>
      <c r="W25" s="32">
        <v>0</v>
      </c>
      <c r="X25" s="32">
        <v>0</v>
      </c>
      <c r="Y25" s="32">
        <v>0</v>
      </c>
      <c r="Z25" s="33">
        <f t="shared" si="1"/>
        <v>271730</v>
      </c>
      <c r="AA25" s="34">
        <f t="shared" si="2"/>
        <v>-12424</v>
      </c>
      <c r="AB25" s="35">
        <f>-Table228[[#This Row],[Amount Overpaid 
per Revised Allocation]]</f>
        <v>12424</v>
      </c>
      <c r="AC25" s="35">
        <f>Table228[[#This Row],[
2020‒21
Revised Final
Allocation
Amount]]-Table228[[#This Row],[Total Paid]]-Table228[[#This Row],[Amount Overpaid 
per Revised Allocation]]</f>
        <v>0</v>
      </c>
    </row>
    <row r="26" spans="1:29" x14ac:dyDescent="0.35">
      <c r="A26" s="36" t="s">
        <v>95</v>
      </c>
      <c r="B26" s="1" t="s">
        <v>96</v>
      </c>
      <c r="C26" s="37" t="s">
        <v>97</v>
      </c>
      <c r="D26" s="37" t="s">
        <v>98</v>
      </c>
      <c r="E26" s="37" t="s">
        <v>36</v>
      </c>
      <c r="F26" s="37" t="s">
        <v>37</v>
      </c>
      <c r="G26" s="3" t="s">
        <v>98</v>
      </c>
      <c r="H26" s="38" t="s">
        <v>99</v>
      </c>
      <c r="I26" s="29" t="s">
        <v>39</v>
      </c>
      <c r="J26" s="27" t="s">
        <v>39</v>
      </c>
      <c r="K26" s="30">
        <v>122470</v>
      </c>
      <c r="L26" s="39">
        <f t="shared" si="0"/>
        <v>-4.5725483791949045E-2</v>
      </c>
      <c r="M26" s="30">
        <v>116870</v>
      </c>
      <c r="N26" s="27" t="s">
        <v>39</v>
      </c>
      <c r="O26" s="32">
        <v>0</v>
      </c>
      <c r="P26" s="32">
        <v>26795</v>
      </c>
      <c r="Q26" s="32">
        <v>15465</v>
      </c>
      <c r="R26" s="32">
        <v>41334</v>
      </c>
      <c r="S26" s="32">
        <v>38876</v>
      </c>
      <c r="T26" s="32">
        <v>0</v>
      </c>
      <c r="U26" s="32">
        <v>0</v>
      </c>
      <c r="V26" s="32">
        <v>0</v>
      </c>
      <c r="W26" s="32">
        <v>0</v>
      </c>
      <c r="X26" s="32">
        <v>0</v>
      </c>
      <c r="Y26" s="32">
        <v>0</v>
      </c>
      <c r="Z26" s="33">
        <f t="shared" si="1"/>
        <v>122470</v>
      </c>
      <c r="AA26" s="34">
        <f t="shared" si="2"/>
        <v>-5600</v>
      </c>
      <c r="AB26" s="35">
        <f>-Table228[[#This Row],[Amount Overpaid 
per Revised Allocation]]</f>
        <v>5600</v>
      </c>
      <c r="AC26" s="35">
        <f>Table228[[#This Row],[
2020‒21
Revised Final
Allocation
Amount]]-Table228[[#This Row],[Total Paid]]-Table228[[#This Row],[Amount Overpaid 
per Revised Allocation]]</f>
        <v>0</v>
      </c>
    </row>
    <row r="27" spans="1:29" x14ac:dyDescent="0.35">
      <c r="A27" s="36" t="s">
        <v>100</v>
      </c>
      <c r="B27" s="1" t="s">
        <v>101</v>
      </c>
      <c r="C27" s="37" t="s">
        <v>102</v>
      </c>
      <c r="D27" s="37" t="s">
        <v>103</v>
      </c>
      <c r="E27" s="37" t="s">
        <v>36</v>
      </c>
      <c r="F27" s="37" t="s">
        <v>37</v>
      </c>
      <c r="G27" s="3" t="s">
        <v>103</v>
      </c>
      <c r="H27" s="38" t="s">
        <v>104</v>
      </c>
      <c r="I27" s="29" t="s">
        <v>39</v>
      </c>
      <c r="J27" s="27" t="s">
        <v>39</v>
      </c>
      <c r="K27" s="30">
        <v>80371</v>
      </c>
      <c r="L27" s="39">
        <f t="shared" si="0"/>
        <v>-4.5725448233815677E-2</v>
      </c>
      <c r="M27" s="30">
        <v>76696</v>
      </c>
      <c r="N27" s="27" t="s">
        <v>39</v>
      </c>
      <c r="O27" s="32">
        <v>0</v>
      </c>
      <c r="P27" s="32">
        <v>0</v>
      </c>
      <c r="Q27" s="32">
        <v>0</v>
      </c>
      <c r="R27" s="32">
        <v>0</v>
      </c>
      <c r="S27" s="32">
        <v>20022</v>
      </c>
      <c r="T27" s="32">
        <v>47029</v>
      </c>
      <c r="U27" s="32">
        <v>9645</v>
      </c>
      <c r="V27" s="32">
        <v>0</v>
      </c>
      <c r="W27" s="32">
        <v>0</v>
      </c>
      <c r="X27" s="32">
        <v>0</v>
      </c>
      <c r="Y27" s="32">
        <v>0</v>
      </c>
      <c r="Z27" s="33">
        <f t="shared" si="1"/>
        <v>76696</v>
      </c>
      <c r="AA27" s="35">
        <f t="shared" si="2"/>
        <v>0</v>
      </c>
      <c r="AB27" s="35">
        <f>-Table228[[#This Row],[Amount Overpaid 
per Revised Allocation]]</f>
        <v>0</v>
      </c>
      <c r="AC27" s="35">
        <f>Table228[[#This Row],[
2020‒21
Revised Final
Allocation
Amount]]-Table228[[#This Row],[Total Paid]]-Table228[[#This Row],[Amount Overpaid 
per Revised Allocation]]</f>
        <v>0</v>
      </c>
    </row>
    <row r="28" spans="1:29" x14ac:dyDescent="0.35">
      <c r="A28" s="36" t="s">
        <v>105</v>
      </c>
      <c r="B28" s="1" t="s">
        <v>106</v>
      </c>
      <c r="C28" s="37" t="s">
        <v>107</v>
      </c>
      <c r="D28" s="37" t="s">
        <v>108</v>
      </c>
      <c r="E28" s="37" t="s">
        <v>36</v>
      </c>
      <c r="F28" s="37" t="s">
        <v>37</v>
      </c>
      <c r="G28" s="3" t="s">
        <v>108</v>
      </c>
      <c r="H28" s="38" t="s">
        <v>109</v>
      </c>
      <c r="I28" s="29" t="s">
        <v>39</v>
      </c>
      <c r="J28" s="27" t="s">
        <v>39</v>
      </c>
      <c r="K28" s="30">
        <v>252594</v>
      </c>
      <c r="L28" s="39">
        <f t="shared" si="0"/>
        <v>-4.5721592753588766E-2</v>
      </c>
      <c r="M28" s="30">
        <v>241045</v>
      </c>
      <c r="N28" s="27" t="s">
        <v>39</v>
      </c>
      <c r="O28" s="32">
        <v>0</v>
      </c>
      <c r="P28" s="32">
        <v>83903</v>
      </c>
      <c r="Q28" s="32">
        <v>62032</v>
      </c>
      <c r="R28" s="32">
        <v>60980</v>
      </c>
      <c r="S28" s="32">
        <v>45679</v>
      </c>
      <c r="T28" s="32">
        <v>0</v>
      </c>
      <c r="U28" s="32">
        <v>0</v>
      </c>
      <c r="V28" s="32">
        <v>0</v>
      </c>
      <c r="W28" s="32">
        <v>0</v>
      </c>
      <c r="X28" s="32">
        <v>0</v>
      </c>
      <c r="Y28" s="32">
        <v>0</v>
      </c>
      <c r="Z28" s="33">
        <f t="shared" si="1"/>
        <v>252594</v>
      </c>
      <c r="AA28" s="34">
        <f t="shared" si="2"/>
        <v>-11549</v>
      </c>
      <c r="AB28" s="35">
        <f>-Table228[[#This Row],[Amount Overpaid 
per Revised Allocation]]</f>
        <v>11549</v>
      </c>
      <c r="AC28" s="35">
        <f>Table228[[#This Row],[
2020‒21
Revised Final
Allocation
Amount]]-Table228[[#This Row],[Total Paid]]-Table228[[#This Row],[Amount Overpaid 
per Revised Allocation]]</f>
        <v>0</v>
      </c>
    </row>
    <row r="29" spans="1:29" x14ac:dyDescent="0.35">
      <c r="A29" s="36" t="s">
        <v>110</v>
      </c>
      <c r="B29" s="1" t="s">
        <v>111</v>
      </c>
      <c r="C29" s="37" t="s">
        <v>112</v>
      </c>
      <c r="D29" s="37" t="s">
        <v>113</v>
      </c>
      <c r="E29" s="37" t="s">
        <v>36</v>
      </c>
      <c r="F29" s="37" t="s">
        <v>37</v>
      </c>
      <c r="G29" s="3" t="s">
        <v>113</v>
      </c>
      <c r="H29" s="38" t="s">
        <v>114</v>
      </c>
      <c r="I29" s="29" t="s">
        <v>39</v>
      </c>
      <c r="J29" s="27" t="s">
        <v>39</v>
      </c>
      <c r="K29" s="30">
        <v>486053</v>
      </c>
      <c r="L29" s="39">
        <f t="shared" si="0"/>
        <v>-4.5723408764064825E-2</v>
      </c>
      <c r="M29" s="30">
        <v>463829</v>
      </c>
      <c r="N29" s="27" t="s">
        <v>39</v>
      </c>
      <c r="O29" s="32">
        <v>0</v>
      </c>
      <c r="P29" s="32">
        <v>48396</v>
      </c>
      <c r="Q29" s="32">
        <v>238198</v>
      </c>
      <c r="R29" s="32">
        <v>121513</v>
      </c>
      <c r="S29" s="32">
        <v>77946</v>
      </c>
      <c r="T29" s="32">
        <v>0</v>
      </c>
      <c r="U29" s="32">
        <v>0</v>
      </c>
      <c r="V29" s="32">
        <v>0</v>
      </c>
      <c r="W29" s="32">
        <v>0</v>
      </c>
      <c r="X29" s="32">
        <v>0</v>
      </c>
      <c r="Y29" s="32">
        <v>0</v>
      </c>
      <c r="Z29" s="33">
        <f t="shared" si="1"/>
        <v>486053</v>
      </c>
      <c r="AA29" s="34">
        <f t="shared" si="2"/>
        <v>-22224</v>
      </c>
      <c r="AB29" s="35">
        <f>-Table228[[#This Row],[Amount Overpaid 
per Revised Allocation]]</f>
        <v>22224</v>
      </c>
      <c r="AC29" s="35">
        <f>Table228[[#This Row],[
2020‒21
Revised Final
Allocation
Amount]]-Table228[[#This Row],[Total Paid]]-Table228[[#This Row],[Amount Overpaid 
per Revised Allocation]]</f>
        <v>0</v>
      </c>
    </row>
    <row r="30" spans="1:29" x14ac:dyDescent="0.35">
      <c r="A30" s="36" t="s">
        <v>115</v>
      </c>
      <c r="B30" s="1" t="s">
        <v>116</v>
      </c>
      <c r="C30" s="37" t="s">
        <v>117</v>
      </c>
      <c r="D30" s="37" t="s">
        <v>118</v>
      </c>
      <c r="E30" s="37" t="s">
        <v>36</v>
      </c>
      <c r="F30" s="37" t="s">
        <v>37</v>
      </c>
      <c r="G30" s="3" t="s">
        <v>118</v>
      </c>
      <c r="H30" s="38" t="s">
        <v>119</v>
      </c>
      <c r="I30" s="29" t="s">
        <v>39</v>
      </c>
      <c r="J30" s="27" t="s">
        <v>39</v>
      </c>
      <c r="K30" s="30">
        <v>114816</v>
      </c>
      <c r="L30" s="39">
        <f t="shared" si="0"/>
        <v>-4.5725334448160536E-2</v>
      </c>
      <c r="M30" s="30">
        <v>109566</v>
      </c>
      <c r="N30" s="27" t="s">
        <v>39</v>
      </c>
      <c r="O30" s="32">
        <v>0</v>
      </c>
      <c r="P30" s="32">
        <v>47155</v>
      </c>
      <c r="Q30" s="32">
        <v>0</v>
      </c>
      <c r="R30" s="32">
        <v>24425</v>
      </c>
      <c r="S30" s="32">
        <v>43236</v>
      </c>
      <c r="T30" s="32">
        <v>0</v>
      </c>
      <c r="U30" s="32">
        <v>0</v>
      </c>
      <c r="V30" s="32">
        <v>0</v>
      </c>
      <c r="W30" s="32">
        <v>0</v>
      </c>
      <c r="X30" s="32">
        <v>0</v>
      </c>
      <c r="Y30" s="32">
        <v>0</v>
      </c>
      <c r="Z30" s="33">
        <f t="shared" si="1"/>
        <v>114816</v>
      </c>
      <c r="AA30" s="34">
        <f t="shared" si="2"/>
        <v>-5250</v>
      </c>
      <c r="AB30" s="35">
        <f>-Table228[[#This Row],[Amount Overpaid 
per Revised Allocation]]</f>
        <v>5250</v>
      </c>
      <c r="AC30" s="35">
        <f>Table228[[#This Row],[
2020‒21
Revised Final
Allocation
Amount]]-Table228[[#This Row],[Total Paid]]-Table228[[#This Row],[Amount Overpaid 
per Revised Allocation]]</f>
        <v>0</v>
      </c>
    </row>
    <row r="31" spans="1:29" x14ac:dyDescent="0.35">
      <c r="A31" s="36" t="s">
        <v>120</v>
      </c>
      <c r="B31" s="1" t="s">
        <v>121</v>
      </c>
      <c r="C31" s="37" t="s">
        <v>122</v>
      </c>
      <c r="D31" s="37" t="s">
        <v>123</v>
      </c>
      <c r="E31" s="37" t="s">
        <v>36</v>
      </c>
      <c r="F31" s="37" t="s">
        <v>37</v>
      </c>
      <c r="G31" s="3" t="s">
        <v>123</v>
      </c>
      <c r="H31" s="38" t="s">
        <v>124</v>
      </c>
      <c r="I31" s="29" t="s">
        <v>39</v>
      </c>
      <c r="J31" s="27" t="s">
        <v>39</v>
      </c>
      <c r="K31" s="30">
        <v>68889</v>
      </c>
      <c r="L31" s="39">
        <f t="shared" si="0"/>
        <v>-4.5725732700431128E-2</v>
      </c>
      <c r="M31" s="30">
        <v>65739</v>
      </c>
      <c r="N31" s="27" t="s">
        <v>39</v>
      </c>
      <c r="O31" s="32">
        <v>16307</v>
      </c>
      <c r="P31" s="32">
        <v>12463</v>
      </c>
      <c r="Q31" s="32">
        <v>12331</v>
      </c>
      <c r="R31" s="32">
        <v>5024</v>
      </c>
      <c r="S31" s="32">
        <v>22764</v>
      </c>
      <c r="T31" s="32">
        <v>0</v>
      </c>
      <c r="U31" s="32">
        <v>0</v>
      </c>
      <c r="V31" s="32">
        <v>0</v>
      </c>
      <c r="W31" s="32">
        <v>0</v>
      </c>
      <c r="X31" s="32">
        <v>0</v>
      </c>
      <c r="Y31" s="32">
        <v>0</v>
      </c>
      <c r="Z31" s="33">
        <f t="shared" si="1"/>
        <v>68889</v>
      </c>
      <c r="AA31" s="34">
        <f t="shared" si="2"/>
        <v>-3150</v>
      </c>
      <c r="AB31" s="35">
        <f>-Table228[[#This Row],[Amount Overpaid 
per Revised Allocation]]</f>
        <v>3150</v>
      </c>
      <c r="AC31" s="35">
        <f>Table228[[#This Row],[
2020‒21
Revised Final
Allocation
Amount]]-Table228[[#This Row],[Total Paid]]-Table228[[#This Row],[Amount Overpaid 
per Revised Allocation]]</f>
        <v>0</v>
      </c>
    </row>
    <row r="32" spans="1:29" x14ac:dyDescent="0.35">
      <c r="A32" s="36" t="s">
        <v>125</v>
      </c>
      <c r="B32" s="1" t="s">
        <v>126</v>
      </c>
      <c r="C32" s="37" t="s">
        <v>127</v>
      </c>
      <c r="D32" s="37" t="s">
        <v>128</v>
      </c>
      <c r="E32" s="37" t="s">
        <v>36</v>
      </c>
      <c r="F32" s="37" t="s">
        <v>37</v>
      </c>
      <c r="G32" s="3" t="s">
        <v>128</v>
      </c>
      <c r="H32" s="38" t="s">
        <v>129</v>
      </c>
      <c r="I32" s="29" t="s">
        <v>39</v>
      </c>
      <c r="J32" s="27" t="s">
        <v>39</v>
      </c>
      <c r="K32" s="30">
        <v>1086921</v>
      </c>
      <c r="L32" s="39">
        <f t="shared" si="0"/>
        <v>-4.5723654249020855E-2</v>
      </c>
      <c r="M32" s="30">
        <v>1037223</v>
      </c>
      <c r="N32" s="27" t="s">
        <v>39</v>
      </c>
      <c r="O32" s="32">
        <v>0</v>
      </c>
      <c r="P32" s="32">
        <v>0</v>
      </c>
      <c r="Q32" s="32">
        <v>285139</v>
      </c>
      <c r="R32" s="32">
        <v>410498</v>
      </c>
      <c r="S32" s="32">
        <v>391284</v>
      </c>
      <c r="T32" s="32">
        <v>0</v>
      </c>
      <c r="U32" s="32">
        <v>0</v>
      </c>
      <c r="V32" s="32">
        <v>0</v>
      </c>
      <c r="W32" s="32">
        <v>0</v>
      </c>
      <c r="X32" s="32">
        <v>0</v>
      </c>
      <c r="Y32" s="32">
        <v>0</v>
      </c>
      <c r="Z32" s="33">
        <f t="shared" si="1"/>
        <v>1086921</v>
      </c>
      <c r="AA32" s="34">
        <f t="shared" si="2"/>
        <v>-49698</v>
      </c>
      <c r="AB32" s="35">
        <f>-Table228[[#This Row],[Amount Overpaid 
per Revised Allocation]]</f>
        <v>49698</v>
      </c>
      <c r="AC32" s="35">
        <f>Table228[[#This Row],[
2020‒21
Revised Final
Allocation
Amount]]-Table228[[#This Row],[Total Paid]]-Table228[[#This Row],[Amount Overpaid 
per Revised Allocation]]</f>
        <v>0</v>
      </c>
    </row>
    <row r="33" spans="1:29" x14ac:dyDescent="0.35">
      <c r="A33" s="36" t="s">
        <v>130</v>
      </c>
      <c r="B33" s="1" t="s">
        <v>131</v>
      </c>
      <c r="C33" s="37" t="s">
        <v>132</v>
      </c>
      <c r="D33" s="37" t="s">
        <v>133</v>
      </c>
      <c r="E33" s="37" t="s">
        <v>36</v>
      </c>
      <c r="F33" s="37" t="s">
        <v>37</v>
      </c>
      <c r="G33" s="3" t="s">
        <v>133</v>
      </c>
      <c r="H33" s="38" t="s">
        <v>134</v>
      </c>
      <c r="I33" s="29" t="s">
        <v>39</v>
      </c>
      <c r="J33" s="27" t="s">
        <v>39</v>
      </c>
      <c r="K33" s="30">
        <v>126297</v>
      </c>
      <c r="L33" s="39">
        <f t="shared" si="0"/>
        <v>-4.5725551675811778E-2</v>
      </c>
      <c r="M33" s="30">
        <v>120522</v>
      </c>
      <c r="N33" s="27" t="s">
        <v>39</v>
      </c>
      <c r="O33" s="32">
        <v>17072</v>
      </c>
      <c r="P33" s="32">
        <v>50638</v>
      </c>
      <c r="Q33" s="32">
        <v>28045</v>
      </c>
      <c r="R33" s="32">
        <v>29891</v>
      </c>
      <c r="S33" s="32">
        <v>0</v>
      </c>
      <c r="T33" s="32">
        <v>0</v>
      </c>
      <c r="U33" s="32">
        <v>0</v>
      </c>
      <c r="V33" s="32">
        <v>0</v>
      </c>
      <c r="W33" s="32">
        <v>0</v>
      </c>
      <c r="X33" s="32">
        <v>0</v>
      </c>
      <c r="Y33" s="32">
        <v>0</v>
      </c>
      <c r="Z33" s="33">
        <f t="shared" si="1"/>
        <v>125646</v>
      </c>
      <c r="AA33" s="34">
        <f t="shared" si="2"/>
        <v>-5124</v>
      </c>
      <c r="AB33" s="35">
        <f>-Table228[[#This Row],[Amount Overpaid 
per Revised Allocation]]</f>
        <v>5124</v>
      </c>
      <c r="AC33" s="35">
        <f>Table228[[#This Row],[
2020‒21
Revised Final
Allocation
Amount]]-Table228[[#This Row],[Total Paid]]-Table228[[#This Row],[Amount Overpaid 
per Revised Allocation]]</f>
        <v>0</v>
      </c>
    </row>
    <row r="34" spans="1:29" x14ac:dyDescent="0.35">
      <c r="A34" s="36" t="s">
        <v>135</v>
      </c>
      <c r="B34" s="1" t="s">
        <v>136</v>
      </c>
      <c r="C34" s="37" t="s">
        <v>137</v>
      </c>
      <c r="D34" s="37" t="s">
        <v>138</v>
      </c>
      <c r="E34" s="37" t="s">
        <v>36</v>
      </c>
      <c r="F34" s="37" t="s">
        <v>37</v>
      </c>
      <c r="G34" s="3" t="s">
        <v>138</v>
      </c>
      <c r="H34" s="38" t="s">
        <v>139</v>
      </c>
      <c r="I34" s="29" t="s">
        <v>39</v>
      </c>
      <c r="J34" s="27" t="s">
        <v>39</v>
      </c>
      <c r="K34" s="30">
        <v>895561</v>
      </c>
      <c r="L34" s="39">
        <f t="shared" si="0"/>
        <v>-4.572329523058731E-2</v>
      </c>
      <c r="M34" s="30">
        <v>854613</v>
      </c>
      <c r="N34" s="27" t="s">
        <v>39</v>
      </c>
      <c r="O34" s="32">
        <v>192847</v>
      </c>
      <c r="P34" s="32">
        <v>349348</v>
      </c>
      <c r="Q34" s="32">
        <v>0</v>
      </c>
      <c r="R34" s="32">
        <v>139883</v>
      </c>
      <c r="S34" s="32">
        <v>213483</v>
      </c>
      <c r="T34" s="32">
        <v>0</v>
      </c>
      <c r="U34" s="32">
        <v>0</v>
      </c>
      <c r="V34" s="32">
        <v>0</v>
      </c>
      <c r="W34" s="32">
        <v>0</v>
      </c>
      <c r="X34" s="32">
        <v>0</v>
      </c>
      <c r="Y34" s="32">
        <v>0</v>
      </c>
      <c r="Z34" s="33">
        <f t="shared" si="1"/>
        <v>895561</v>
      </c>
      <c r="AA34" s="34">
        <f t="shared" si="2"/>
        <v>-40948</v>
      </c>
      <c r="AB34" s="35">
        <f>-Table228[[#This Row],[Amount Overpaid 
per Revised Allocation]]</f>
        <v>40948</v>
      </c>
      <c r="AC34" s="35">
        <f>Table228[[#This Row],[
2020‒21
Revised Final
Allocation
Amount]]-Table228[[#This Row],[Total Paid]]-Table228[[#This Row],[Amount Overpaid 
per Revised Allocation]]</f>
        <v>0</v>
      </c>
    </row>
    <row r="35" spans="1:29" x14ac:dyDescent="0.35">
      <c r="A35" s="36" t="s">
        <v>140</v>
      </c>
      <c r="B35" s="1" t="s">
        <v>141</v>
      </c>
      <c r="C35" s="37" t="s">
        <v>142</v>
      </c>
      <c r="D35" s="37" t="s">
        <v>143</v>
      </c>
      <c r="E35" s="37" t="s">
        <v>36</v>
      </c>
      <c r="F35" s="37" t="s">
        <v>37</v>
      </c>
      <c r="G35" s="3" t="s">
        <v>143</v>
      </c>
      <c r="H35" s="38" t="s">
        <v>144</v>
      </c>
      <c r="I35" s="29" t="s">
        <v>39</v>
      </c>
      <c r="J35" s="27" t="s">
        <v>39</v>
      </c>
      <c r="K35" s="30">
        <v>447781</v>
      </c>
      <c r="L35" s="39">
        <f t="shared" si="0"/>
        <v>-4.5723244175165982E-2</v>
      </c>
      <c r="M35" s="30">
        <v>427307</v>
      </c>
      <c r="N35" s="27" t="s">
        <v>39</v>
      </c>
      <c r="O35" s="32">
        <v>105998</v>
      </c>
      <c r="P35" s="32">
        <v>100971</v>
      </c>
      <c r="Q35" s="32">
        <v>97487</v>
      </c>
      <c r="R35" s="32">
        <v>105592</v>
      </c>
      <c r="S35" s="32">
        <v>37733</v>
      </c>
      <c r="T35" s="32">
        <v>0</v>
      </c>
      <c r="U35" s="32">
        <v>0</v>
      </c>
      <c r="V35" s="32">
        <v>0</v>
      </c>
      <c r="W35" s="32">
        <v>0</v>
      </c>
      <c r="X35" s="32">
        <v>0</v>
      </c>
      <c r="Y35" s="32">
        <v>0</v>
      </c>
      <c r="Z35" s="33">
        <f t="shared" si="1"/>
        <v>447781</v>
      </c>
      <c r="AA35" s="34">
        <f t="shared" si="2"/>
        <v>-20474</v>
      </c>
      <c r="AB35" s="35">
        <f>-Table228[[#This Row],[Amount Overpaid 
per Revised Allocation]]</f>
        <v>20474</v>
      </c>
      <c r="AC35" s="35">
        <f>Table228[[#This Row],[
2020‒21
Revised Final
Allocation
Amount]]-Table228[[#This Row],[Total Paid]]-Table228[[#This Row],[Amount Overpaid 
per Revised Allocation]]</f>
        <v>0</v>
      </c>
    </row>
    <row r="36" spans="1:29" x14ac:dyDescent="0.35">
      <c r="A36" s="36" t="s">
        <v>145</v>
      </c>
      <c r="B36" s="1" t="s">
        <v>146</v>
      </c>
      <c r="C36" s="37" t="s">
        <v>147</v>
      </c>
      <c r="D36" s="37" t="s">
        <v>148</v>
      </c>
      <c r="E36" s="37" t="s">
        <v>36</v>
      </c>
      <c r="F36" s="37" t="s">
        <v>37</v>
      </c>
      <c r="G36" s="3" t="s">
        <v>148</v>
      </c>
      <c r="H36" s="38" t="s">
        <v>149</v>
      </c>
      <c r="I36" s="29" t="s">
        <v>39</v>
      </c>
      <c r="J36" s="27" t="s">
        <v>39</v>
      </c>
      <c r="K36" s="30">
        <v>49753</v>
      </c>
      <c r="L36" s="39">
        <f t="shared" si="0"/>
        <v>-4.5705786585733522E-2</v>
      </c>
      <c r="M36" s="30">
        <v>47479</v>
      </c>
      <c r="N36" s="27" t="s">
        <v>39</v>
      </c>
      <c r="O36" s="32">
        <v>11778</v>
      </c>
      <c r="P36" s="32">
        <v>17122</v>
      </c>
      <c r="Q36" s="32">
        <v>0</v>
      </c>
      <c r="R36" s="32">
        <v>12017</v>
      </c>
      <c r="S36" s="32">
        <v>8836</v>
      </c>
      <c r="T36" s="32">
        <v>0</v>
      </c>
      <c r="U36" s="32">
        <v>0</v>
      </c>
      <c r="V36" s="32">
        <v>0</v>
      </c>
      <c r="W36" s="32">
        <v>0</v>
      </c>
      <c r="X36" s="32">
        <v>0</v>
      </c>
      <c r="Y36" s="32">
        <v>0</v>
      </c>
      <c r="Z36" s="33">
        <f t="shared" si="1"/>
        <v>49753</v>
      </c>
      <c r="AA36" s="34">
        <f t="shared" si="2"/>
        <v>-2274</v>
      </c>
      <c r="AB36" s="35">
        <f>-Table228[[#This Row],[Amount Overpaid 
per Revised Allocation]]</f>
        <v>2274</v>
      </c>
      <c r="AC36" s="35">
        <f>Table228[[#This Row],[
2020‒21
Revised Final
Allocation
Amount]]-Table228[[#This Row],[Total Paid]]-Table228[[#This Row],[Amount Overpaid 
per Revised Allocation]]</f>
        <v>0</v>
      </c>
    </row>
    <row r="37" spans="1:29" x14ac:dyDescent="0.35">
      <c r="A37" s="36" t="s">
        <v>150</v>
      </c>
      <c r="B37" s="1" t="s">
        <v>151</v>
      </c>
      <c r="C37" s="37" t="s">
        <v>152</v>
      </c>
      <c r="D37" s="37" t="s">
        <v>153</v>
      </c>
      <c r="E37" s="37" t="s">
        <v>36</v>
      </c>
      <c r="F37" s="37" t="s">
        <v>37</v>
      </c>
      <c r="G37" s="3" t="s">
        <v>153</v>
      </c>
      <c r="H37" s="38" t="s">
        <v>154</v>
      </c>
      <c r="I37" s="29" t="s">
        <v>39</v>
      </c>
      <c r="J37" s="27" t="s">
        <v>39</v>
      </c>
      <c r="K37" s="30">
        <v>1018031</v>
      </c>
      <c r="L37" s="39">
        <f t="shared" si="0"/>
        <v>-4.5723558516390955E-2</v>
      </c>
      <c r="M37" s="30">
        <v>971483</v>
      </c>
      <c r="N37" s="27" t="s">
        <v>39</v>
      </c>
      <c r="O37" s="32">
        <v>0</v>
      </c>
      <c r="P37" s="32">
        <v>0</v>
      </c>
      <c r="Q37" s="32">
        <v>0</v>
      </c>
      <c r="R37" s="32">
        <v>0</v>
      </c>
      <c r="S37" s="32">
        <v>0</v>
      </c>
      <c r="T37" s="32">
        <v>1018031</v>
      </c>
      <c r="U37" s="32">
        <v>0</v>
      </c>
      <c r="V37" s="32">
        <v>0</v>
      </c>
      <c r="W37" s="32">
        <v>0</v>
      </c>
      <c r="X37" s="32">
        <v>0</v>
      </c>
      <c r="Y37" s="32">
        <v>0</v>
      </c>
      <c r="Z37" s="33">
        <f t="shared" si="1"/>
        <v>1018031</v>
      </c>
      <c r="AA37" s="34">
        <f t="shared" si="2"/>
        <v>-46548</v>
      </c>
      <c r="AB37" s="35">
        <f>-Table228[[#This Row],[Amount Overpaid 
per Revised Allocation]]</f>
        <v>46548</v>
      </c>
      <c r="AC37" s="35">
        <f>Table228[[#This Row],[
2020‒21
Revised Final
Allocation
Amount]]-Table228[[#This Row],[Total Paid]]-Table228[[#This Row],[Amount Overpaid 
per Revised Allocation]]</f>
        <v>0</v>
      </c>
    </row>
    <row r="38" spans="1:29" x14ac:dyDescent="0.35">
      <c r="A38" s="36" t="s">
        <v>155</v>
      </c>
      <c r="B38" s="1" t="s">
        <v>156</v>
      </c>
      <c r="C38" s="37" t="s">
        <v>157</v>
      </c>
      <c r="D38" s="37" t="s">
        <v>158</v>
      </c>
      <c r="E38" s="37" t="s">
        <v>36</v>
      </c>
      <c r="F38" s="37" t="s">
        <v>37</v>
      </c>
      <c r="G38" s="3" t="s">
        <v>158</v>
      </c>
      <c r="H38" s="38" t="s">
        <v>159</v>
      </c>
      <c r="I38" s="29" t="s">
        <v>39</v>
      </c>
      <c r="J38" s="27" t="s">
        <v>39</v>
      </c>
      <c r="K38" s="30">
        <v>1875321</v>
      </c>
      <c r="L38" s="39">
        <f t="shared" si="0"/>
        <v>-4.572337215868643E-2</v>
      </c>
      <c r="M38" s="30">
        <v>1789575</v>
      </c>
      <c r="N38" s="27" t="s">
        <v>39</v>
      </c>
      <c r="O38" s="32">
        <v>0</v>
      </c>
      <c r="P38" s="32">
        <v>767192</v>
      </c>
      <c r="Q38" s="32">
        <v>420408</v>
      </c>
      <c r="R38" s="32">
        <v>402918</v>
      </c>
      <c r="S38" s="32">
        <v>284803</v>
      </c>
      <c r="T38" s="32">
        <v>0</v>
      </c>
      <c r="U38" s="32">
        <v>0</v>
      </c>
      <c r="V38" s="32">
        <v>0</v>
      </c>
      <c r="W38" s="32">
        <v>0</v>
      </c>
      <c r="X38" s="32">
        <v>0</v>
      </c>
      <c r="Y38" s="32">
        <v>0</v>
      </c>
      <c r="Z38" s="33">
        <f t="shared" si="1"/>
        <v>1875321</v>
      </c>
      <c r="AA38" s="34">
        <f t="shared" si="2"/>
        <v>-85746</v>
      </c>
      <c r="AB38" s="35">
        <f>-Table228[[#This Row],[Amount Overpaid 
per Revised Allocation]]</f>
        <v>85746</v>
      </c>
      <c r="AC38" s="35">
        <f>Table228[[#This Row],[
2020‒21
Revised Final
Allocation
Amount]]-Table228[[#This Row],[Total Paid]]-Table228[[#This Row],[Amount Overpaid 
per Revised Allocation]]</f>
        <v>0</v>
      </c>
    </row>
    <row r="39" spans="1:29" x14ac:dyDescent="0.35">
      <c r="A39" s="36" t="s">
        <v>160</v>
      </c>
      <c r="B39" s="1" t="s">
        <v>161</v>
      </c>
      <c r="C39" s="37" t="s">
        <v>162</v>
      </c>
      <c r="D39" s="37" t="s">
        <v>163</v>
      </c>
      <c r="E39" s="37" t="s">
        <v>36</v>
      </c>
      <c r="F39" s="37" t="s">
        <v>37</v>
      </c>
      <c r="G39" s="3" t="s">
        <v>163</v>
      </c>
      <c r="H39" s="38" t="s">
        <v>164</v>
      </c>
      <c r="I39" s="29" t="s">
        <v>39</v>
      </c>
      <c r="J39" s="27" t="s">
        <v>39</v>
      </c>
      <c r="K39" s="30">
        <v>237286</v>
      </c>
      <c r="L39" s="39">
        <f t="shared" si="0"/>
        <v>-4.5725411528703755E-2</v>
      </c>
      <c r="M39" s="30">
        <v>226436</v>
      </c>
      <c r="N39" s="27" t="s">
        <v>39</v>
      </c>
      <c r="O39" s="32">
        <v>0</v>
      </c>
      <c r="P39" s="32">
        <v>2469</v>
      </c>
      <c r="Q39" s="32">
        <v>50584</v>
      </c>
      <c r="R39" s="32">
        <v>107535</v>
      </c>
      <c r="S39" s="32">
        <v>59322</v>
      </c>
      <c r="T39" s="32">
        <v>17376</v>
      </c>
      <c r="U39" s="32">
        <v>0</v>
      </c>
      <c r="V39" s="32">
        <v>0</v>
      </c>
      <c r="W39" s="32">
        <v>0</v>
      </c>
      <c r="X39" s="32">
        <v>0</v>
      </c>
      <c r="Y39" s="32">
        <v>0</v>
      </c>
      <c r="Z39" s="33">
        <f t="shared" si="1"/>
        <v>237286</v>
      </c>
      <c r="AA39" s="34">
        <f t="shared" si="2"/>
        <v>-10850</v>
      </c>
      <c r="AB39" s="35">
        <f>-Table228[[#This Row],[Amount Overpaid 
per Revised Allocation]]</f>
        <v>10850</v>
      </c>
      <c r="AC39" s="35">
        <f>Table228[[#This Row],[
2020‒21
Revised Final
Allocation
Amount]]-Table228[[#This Row],[Total Paid]]-Table228[[#This Row],[Amount Overpaid 
per Revised Allocation]]</f>
        <v>0</v>
      </c>
    </row>
    <row r="40" spans="1:29" x14ac:dyDescent="0.35">
      <c r="A40" s="36" t="s">
        <v>165</v>
      </c>
      <c r="B40" s="1" t="s">
        <v>166</v>
      </c>
      <c r="C40" s="37" t="s">
        <v>167</v>
      </c>
      <c r="D40" s="37" t="s">
        <v>168</v>
      </c>
      <c r="E40" s="37" t="s">
        <v>36</v>
      </c>
      <c r="F40" s="37" t="s">
        <v>37</v>
      </c>
      <c r="G40" s="3" t="s">
        <v>168</v>
      </c>
      <c r="H40" s="38" t="s">
        <v>169</v>
      </c>
      <c r="I40" s="29" t="s">
        <v>39</v>
      </c>
      <c r="J40" s="27" t="s">
        <v>39</v>
      </c>
      <c r="K40" s="30">
        <v>378891</v>
      </c>
      <c r="L40" s="39">
        <f t="shared" si="0"/>
        <v>-4.5722912394329768E-2</v>
      </c>
      <c r="M40" s="30">
        <v>361567</v>
      </c>
      <c r="N40" s="27" t="s">
        <v>39</v>
      </c>
      <c r="O40" s="32">
        <v>0</v>
      </c>
      <c r="P40" s="32">
        <v>125140</v>
      </c>
      <c r="Q40" s="32">
        <v>106944</v>
      </c>
      <c r="R40" s="32">
        <v>50179</v>
      </c>
      <c r="S40" s="32">
        <v>96628</v>
      </c>
      <c r="T40" s="32">
        <v>0</v>
      </c>
      <c r="U40" s="32">
        <v>0</v>
      </c>
      <c r="V40" s="32">
        <v>0</v>
      </c>
      <c r="W40" s="32">
        <v>0</v>
      </c>
      <c r="X40" s="32">
        <v>0</v>
      </c>
      <c r="Y40" s="32">
        <v>0</v>
      </c>
      <c r="Z40" s="33">
        <f t="shared" si="1"/>
        <v>378891</v>
      </c>
      <c r="AA40" s="34">
        <f t="shared" si="2"/>
        <v>-17324</v>
      </c>
      <c r="AB40" s="35">
        <f>-Table228[[#This Row],[Amount Overpaid 
per Revised Allocation]]</f>
        <v>17324</v>
      </c>
      <c r="AC40" s="35">
        <f>Table228[[#This Row],[
2020‒21
Revised Final
Allocation
Amount]]-Table228[[#This Row],[Total Paid]]-Table228[[#This Row],[Amount Overpaid 
per Revised Allocation]]</f>
        <v>0</v>
      </c>
    </row>
    <row r="41" spans="1:29" x14ac:dyDescent="0.35">
      <c r="A41" s="36" t="s">
        <v>170</v>
      </c>
      <c r="B41" s="1" t="s">
        <v>171</v>
      </c>
      <c r="C41" s="37" t="s">
        <v>172</v>
      </c>
      <c r="D41" s="37" t="s">
        <v>173</v>
      </c>
      <c r="E41" s="37" t="s">
        <v>36</v>
      </c>
      <c r="F41" s="37" t="s">
        <v>37</v>
      </c>
      <c r="G41" s="3" t="s">
        <v>173</v>
      </c>
      <c r="H41" s="38" t="s">
        <v>174</v>
      </c>
      <c r="I41" s="29" t="s">
        <v>39</v>
      </c>
      <c r="J41" s="27" t="s">
        <v>39</v>
      </c>
      <c r="K41" s="30">
        <v>164569</v>
      </c>
      <c r="L41" s="39">
        <f t="shared" si="0"/>
        <v>-4.5725501157569168E-2</v>
      </c>
      <c r="M41" s="30">
        <v>157044</v>
      </c>
      <c r="N41" s="27" t="s">
        <v>39</v>
      </c>
      <c r="O41" s="32">
        <v>0</v>
      </c>
      <c r="P41" s="32">
        <v>21654</v>
      </c>
      <c r="Q41" s="32">
        <v>21098</v>
      </c>
      <c r="R41" s="32">
        <v>26005</v>
      </c>
      <c r="S41" s="32">
        <v>16682</v>
      </c>
      <c r="T41" s="32">
        <v>42754</v>
      </c>
      <c r="U41" s="32">
        <v>28851</v>
      </c>
      <c r="V41" s="32">
        <v>0</v>
      </c>
      <c r="W41" s="32">
        <v>0</v>
      </c>
      <c r="X41" s="32">
        <v>0</v>
      </c>
      <c r="Y41" s="32">
        <v>0</v>
      </c>
      <c r="Z41" s="33">
        <f t="shared" si="1"/>
        <v>157044</v>
      </c>
      <c r="AA41" s="44">
        <f t="shared" si="2"/>
        <v>0</v>
      </c>
      <c r="AB41" s="35">
        <f>-Table228[[#This Row],[Amount Overpaid 
per Revised Allocation]]</f>
        <v>0</v>
      </c>
      <c r="AC41" s="35">
        <f>Table228[[#This Row],[
2020‒21
Revised Final
Allocation
Amount]]-Table228[[#This Row],[Total Paid]]-Table228[[#This Row],[Amount Overpaid 
per Revised Allocation]]</f>
        <v>0</v>
      </c>
    </row>
    <row r="42" spans="1:29" x14ac:dyDescent="0.35">
      <c r="A42" s="36" t="s">
        <v>175</v>
      </c>
      <c r="B42" s="1" t="s">
        <v>176</v>
      </c>
      <c r="C42" s="37" t="s">
        <v>177</v>
      </c>
      <c r="D42" s="37" t="s">
        <v>178</v>
      </c>
      <c r="E42" s="37" t="s">
        <v>36</v>
      </c>
      <c r="F42" s="37" t="s">
        <v>37</v>
      </c>
      <c r="G42" s="3" t="s">
        <v>178</v>
      </c>
      <c r="H42" s="38" t="s">
        <v>179</v>
      </c>
      <c r="I42" s="29" t="s">
        <v>39</v>
      </c>
      <c r="J42" s="27" t="s">
        <v>39</v>
      </c>
      <c r="K42" s="30">
        <v>375064</v>
      </c>
      <c r="L42" s="39">
        <f t="shared" si="0"/>
        <v>-4.5722863297997143E-2</v>
      </c>
      <c r="M42" s="30">
        <v>357915</v>
      </c>
      <c r="N42" s="27" t="s">
        <v>39</v>
      </c>
      <c r="O42" s="32">
        <v>88785</v>
      </c>
      <c r="P42" s="32">
        <v>153755</v>
      </c>
      <c r="Q42" s="32">
        <v>19092</v>
      </c>
      <c r="R42" s="32">
        <v>113432</v>
      </c>
      <c r="S42" s="32">
        <v>0</v>
      </c>
      <c r="T42" s="32">
        <v>0</v>
      </c>
      <c r="U42" s="32">
        <v>0</v>
      </c>
      <c r="V42" s="32">
        <v>0</v>
      </c>
      <c r="W42" s="32">
        <v>0</v>
      </c>
      <c r="X42" s="32">
        <v>0</v>
      </c>
      <c r="Y42" s="32">
        <v>0</v>
      </c>
      <c r="Z42" s="33">
        <f t="shared" si="1"/>
        <v>375064</v>
      </c>
      <c r="AA42" s="34">
        <f t="shared" si="2"/>
        <v>-17149</v>
      </c>
      <c r="AB42" s="35">
        <f>-Table228[[#This Row],[Amount Overpaid 
per Revised Allocation]]</f>
        <v>17149</v>
      </c>
      <c r="AC42" s="35">
        <f>Table228[[#This Row],[
2020‒21
Revised Final
Allocation
Amount]]-Table228[[#This Row],[Total Paid]]-Table228[[#This Row],[Amount Overpaid 
per Revised Allocation]]</f>
        <v>0</v>
      </c>
    </row>
    <row r="43" spans="1:29" x14ac:dyDescent="0.35">
      <c r="A43" s="36" t="s">
        <v>180</v>
      </c>
      <c r="B43" s="1" t="s">
        <v>181</v>
      </c>
      <c r="C43" s="37" t="s">
        <v>182</v>
      </c>
      <c r="D43" s="37" t="s">
        <v>183</v>
      </c>
      <c r="E43" s="37" t="s">
        <v>36</v>
      </c>
      <c r="F43" s="37" t="s">
        <v>37</v>
      </c>
      <c r="G43" s="3" t="s">
        <v>183</v>
      </c>
      <c r="H43" s="38" t="s">
        <v>184</v>
      </c>
      <c r="I43" s="29" t="s">
        <v>39</v>
      </c>
      <c r="J43" s="27" t="s">
        <v>39</v>
      </c>
      <c r="K43" s="30">
        <v>420990</v>
      </c>
      <c r="L43" s="39">
        <f t="shared" si="0"/>
        <v>-4.5723176322477965E-2</v>
      </c>
      <c r="M43" s="30">
        <v>401741</v>
      </c>
      <c r="N43" s="27" t="s">
        <v>39</v>
      </c>
      <c r="O43" s="32">
        <v>0</v>
      </c>
      <c r="P43" s="32">
        <v>0</v>
      </c>
      <c r="Q43" s="32">
        <v>0</v>
      </c>
      <c r="R43" s="32">
        <v>102739</v>
      </c>
      <c r="S43" s="32">
        <v>0</v>
      </c>
      <c r="T43" s="32">
        <v>0</v>
      </c>
      <c r="U43" s="32">
        <v>231583</v>
      </c>
      <c r="V43" s="32">
        <v>67419</v>
      </c>
      <c r="W43" s="32">
        <v>0</v>
      </c>
      <c r="X43" s="32">
        <v>0</v>
      </c>
      <c r="Y43" s="32">
        <v>0</v>
      </c>
      <c r="Z43" s="33">
        <f t="shared" si="1"/>
        <v>401741</v>
      </c>
      <c r="AA43" s="44">
        <f t="shared" si="2"/>
        <v>0</v>
      </c>
      <c r="AB43" s="35">
        <f>-Table228[[#This Row],[Amount Overpaid 
per Revised Allocation]]</f>
        <v>0</v>
      </c>
      <c r="AC43" s="35">
        <f>Table228[[#This Row],[
2020‒21
Revised Final
Allocation
Amount]]-Table228[[#This Row],[Total Paid]]-Table228[[#This Row],[Amount Overpaid 
per Revised Allocation]]</f>
        <v>0</v>
      </c>
    </row>
    <row r="44" spans="1:29" x14ac:dyDescent="0.35">
      <c r="A44" s="36" t="s">
        <v>185</v>
      </c>
      <c r="B44" s="1" t="s">
        <v>186</v>
      </c>
      <c r="C44" s="37" t="s">
        <v>187</v>
      </c>
      <c r="D44" s="37" t="s">
        <v>188</v>
      </c>
      <c r="E44" s="37" t="s">
        <v>36</v>
      </c>
      <c r="F44" s="37" t="s">
        <v>37</v>
      </c>
      <c r="G44" s="3" t="s">
        <v>188</v>
      </c>
      <c r="H44" s="38" t="s">
        <v>189</v>
      </c>
      <c r="I44" s="29" t="s">
        <v>39</v>
      </c>
      <c r="J44" s="27" t="s">
        <v>39</v>
      </c>
      <c r="K44" s="30">
        <v>796055</v>
      </c>
      <c r="L44" s="39">
        <f t="shared" si="0"/>
        <v>-4.5724227597339379E-2</v>
      </c>
      <c r="M44" s="30">
        <v>759656</v>
      </c>
      <c r="N44" s="27" t="s">
        <v>39</v>
      </c>
      <c r="O44" s="32">
        <v>188441</v>
      </c>
      <c r="P44" s="32">
        <v>52656</v>
      </c>
      <c r="Q44" s="32">
        <v>0</v>
      </c>
      <c r="R44" s="32">
        <v>117996</v>
      </c>
      <c r="S44" s="32">
        <v>199982</v>
      </c>
      <c r="T44" s="32">
        <v>194223</v>
      </c>
      <c r="U44" s="32">
        <v>6358</v>
      </c>
      <c r="V44" s="32">
        <v>0</v>
      </c>
      <c r="W44" s="32">
        <v>0</v>
      </c>
      <c r="X44" s="32">
        <v>0</v>
      </c>
      <c r="Y44" s="32">
        <v>0</v>
      </c>
      <c r="Z44" s="33">
        <f t="shared" si="1"/>
        <v>759656</v>
      </c>
      <c r="AA44" s="44">
        <f t="shared" si="2"/>
        <v>0</v>
      </c>
      <c r="AB44" s="35">
        <f>-Table228[[#This Row],[Amount Overpaid 
per Revised Allocation]]</f>
        <v>0</v>
      </c>
      <c r="AC44" s="35">
        <f>Table228[[#This Row],[
2020‒21
Revised Final
Allocation
Amount]]-Table228[[#This Row],[Total Paid]]-Table228[[#This Row],[Amount Overpaid 
per Revised Allocation]]</f>
        <v>0</v>
      </c>
    </row>
    <row r="45" spans="1:29" x14ac:dyDescent="0.35">
      <c r="A45" s="36" t="s">
        <v>190</v>
      </c>
      <c r="B45" s="1" t="s">
        <v>191</v>
      </c>
      <c r="C45" s="37" t="s">
        <v>192</v>
      </c>
      <c r="D45" s="37" t="s">
        <v>193</v>
      </c>
      <c r="E45" s="37" t="s">
        <v>36</v>
      </c>
      <c r="F45" s="37" t="s">
        <v>37</v>
      </c>
      <c r="G45" s="3" t="s">
        <v>193</v>
      </c>
      <c r="H45" s="38" t="s">
        <v>194</v>
      </c>
      <c r="I45" s="29" t="s">
        <v>39</v>
      </c>
      <c r="J45" s="27" t="s">
        <v>39</v>
      </c>
      <c r="K45" s="30">
        <v>179878</v>
      </c>
      <c r="L45" s="39">
        <f t="shared" si="0"/>
        <v>-4.5725436128931832E-2</v>
      </c>
      <c r="M45" s="30">
        <v>171653</v>
      </c>
      <c r="N45" s="52" t="s">
        <v>249</v>
      </c>
      <c r="O45" s="32">
        <v>42580</v>
      </c>
      <c r="P45" s="32">
        <v>113268</v>
      </c>
      <c r="Q45" s="32">
        <v>13512</v>
      </c>
      <c r="R45" s="32">
        <v>10518</v>
      </c>
      <c r="S45" s="32">
        <v>0</v>
      </c>
      <c r="T45" s="32">
        <v>0</v>
      </c>
      <c r="U45" s="32">
        <v>0</v>
      </c>
      <c r="V45" s="32">
        <v>0</v>
      </c>
      <c r="W45" s="32">
        <v>0</v>
      </c>
      <c r="X45" s="32">
        <v>0</v>
      </c>
      <c r="Y45" s="32">
        <v>0</v>
      </c>
      <c r="Z45" s="33">
        <f t="shared" si="1"/>
        <v>179878</v>
      </c>
      <c r="AA45" s="34">
        <f t="shared" si="2"/>
        <v>-8225</v>
      </c>
      <c r="AB45" s="35">
        <f>-Table228[[#This Row],[Amount Overpaid 
per Revised Allocation]]</f>
        <v>8225</v>
      </c>
      <c r="AC45" s="35">
        <f>Table228[[#This Row],[
2020‒21
Revised Final
Allocation
Amount]]-Table228[[#This Row],[Total Paid]]-Table228[[#This Row],[Amount Overpaid 
per Revised Allocation]]</f>
        <v>0</v>
      </c>
    </row>
    <row r="46" spans="1:29" x14ac:dyDescent="0.35">
      <c r="A46" s="36" t="s">
        <v>195</v>
      </c>
      <c r="B46" s="1" t="s">
        <v>196</v>
      </c>
      <c r="C46" s="37" t="s">
        <v>197</v>
      </c>
      <c r="D46" s="37" t="s">
        <v>198</v>
      </c>
      <c r="E46" s="37" t="s">
        <v>36</v>
      </c>
      <c r="F46" s="37" t="s">
        <v>37</v>
      </c>
      <c r="G46" s="3" t="s">
        <v>198</v>
      </c>
      <c r="H46" s="38" t="s">
        <v>199</v>
      </c>
      <c r="I46" s="29" t="s">
        <v>39</v>
      </c>
      <c r="J46" s="27" t="s">
        <v>39</v>
      </c>
      <c r="K46" s="30">
        <v>168396</v>
      </c>
      <c r="L46" s="39">
        <f t="shared" si="0"/>
        <v>-4.5719613292477257E-2</v>
      </c>
      <c r="M46" s="30">
        <v>160697</v>
      </c>
      <c r="N46" s="27" t="s">
        <v>39</v>
      </c>
      <c r="O46" s="32">
        <v>0</v>
      </c>
      <c r="P46" s="32">
        <v>27875</v>
      </c>
      <c r="Q46" s="32">
        <v>0</v>
      </c>
      <c r="R46" s="32">
        <v>79773</v>
      </c>
      <c r="S46" s="32">
        <v>60748</v>
      </c>
      <c r="T46" s="32">
        <v>0</v>
      </c>
      <c r="U46" s="32">
        <v>0</v>
      </c>
      <c r="V46" s="32">
        <v>0</v>
      </c>
      <c r="W46" s="32">
        <v>0</v>
      </c>
      <c r="X46" s="32">
        <v>0</v>
      </c>
      <c r="Y46" s="32">
        <v>0</v>
      </c>
      <c r="Z46" s="33">
        <f t="shared" si="1"/>
        <v>168396</v>
      </c>
      <c r="AA46" s="34">
        <f t="shared" si="2"/>
        <v>-7699</v>
      </c>
      <c r="AB46" s="35">
        <f>-Table228[[#This Row],[Amount Overpaid 
per Revised Allocation]]</f>
        <v>7699</v>
      </c>
      <c r="AC46" s="35">
        <f>Table228[[#This Row],[
2020‒21
Revised Final
Allocation
Amount]]-Table228[[#This Row],[Total Paid]]-Table228[[#This Row],[Amount Overpaid 
per Revised Allocation]]</f>
        <v>0</v>
      </c>
    </row>
    <row r="47" spans="1:29" x14ac:dyDescent="0.35">
      <c r="A47" s="36" t="s">
        <v>200</v>
      </c>
      <c r="B47" s="1" t="s">
        <v>201</v>
      </c>
      <c r="C47" s="37" t="s">
        <v>202</v>
      </c>
      <c r="D47" s="37" t="s">
        <v>203</v>
      </c>
      <c r="E47" s="37" t="s">
        <v>36</v>
      </c>
      <c r="F47" s="37" t="s">
        <v>37</v>
      </c>
      <c r="G47" s="3" t="s">
        <v>203</v>
      </c>
      <c r="H47" s="38" t="s">
        <v>204</v>
      </c>
      <c r="I47" s="29" t="s">
        <v>39</v>
      </c>
      <c r="J47" s="27" t="s">
        <v>39</v>
      </c>
      <c r="K47" s="30">
        <v>160742</v>
      </c>
      <c r="L47" s="39">
        <f t="shared" si="0"/>
        <v>-4.5725448233815677E-2</v>
      </c>
      <c r="M47" s="30">
        <v>153392</v>
      </c>
      <c r="N47" s="27" t="s">
        <v>39</v>
      </c>
      <c r="O47" s="32">
        <v>0</v>
      </c>
      <c r="P47" s="32">
        <v>19608</v>
      </c>
      <c r="Q47" s="32">
        <v>78515</v>
      </c>
      <c r="R47" s="32">
        <v>0</v>
      </c>
      <c r="S47" s="32">
        <v>0</v>
      </c>
      <c r="T47" s="32">
        <v>16474</v>
      </c>
      <c r="U47" s="32">
        <v>38795</v>
      </c>
      <c r="V47" s="32">
        <v>0</v>
      </c>
      <c r="W47" s="32">
        <v>0</v>
      </c>
      <c r="X47" s="32">
        <v>0</v>
      </c>
      <c r="Y47" s="32">
        <v>0</v>
      </c>
      <c r="Z47" s="33">
        <f t="shared" si="1"/>
        <v>153392</v>
      </c>
      <c r="AA47" s="44">
        <f t="shared" si="2"/>
        <v>0</v>
      </c>
      <c r="AB47" s="35">
        <f>-Table228[[#This Row],[Amount Overpaid 
per Revised Allocation]]</f>
        <v>0</v>
      </c>
      <c r="AC47" s="35">
        <f>Table228[[#This Row],[
2020‒21
Revised Final
Allocation
Amount]]-Table228[[#This Row],[Total Paid]]-Table228[[#This Row],[Amount Overpaid 
per Revised Allocation]]</f>
        <v>0</v>
      </c>
    </row>
    <row r="48" spans="1:29" x14ac:dyDescent="0.35">
      <c r="A48" s="36" t="s">
        <v>205</v>
      </c>
      <c r="B48" s="1" t="s">
        <v>206</v>
      </c>
      <c r="C48" s="37" t="s">
        <v>207</v>
      </c>
      <c r="D48" s="37" t="s">
        <v>208</v>
      </c>
      <c r="E48" s="37" t="s">
        <v>36</v>
      </c>
      <c r="F48" s="37" t="s">
        <v>37</v>
      </c>
      <c r="G48" s="3" t="s">
        <v>208</v>
      </c>
      <c r="H48" s="38" t="s">
        <v>209</v>
      </c>
      <c r="I48" s="29" t="s">
        <v>39</v>
      </c>
      <c r="J48" s="27" t="s">
        <v>39</v>
      </c>
      <c r="K48" s="30">
        <v>313829</v>
      </c>
      <c r="L48" s="39">
        <f t="shared" si="0"/>
        <v>-4.5722351981493103E-2</v>
      </c>
      <c r="M48" s="30">
        <v>299480</v>
      </c>
      <c r="N48" s="27" t="s">
        <v>39</v>
      </c>
      <c r="O48" s="32">
        <v>0</v>
      </c>
      <c r="P48" s="32">
        <v>0</v>
      </c>
      <c r="Q48" s="32">
        <v>2533</v>
      </c>
      <c r="R48" s="32">
        <v>94075</v>
      </c>
      <c r="S48" s="32">
        <v>122786</v>
      </c>
      <c r="T48" s="32">
        <v>94435</v>
      </c>
      <c r="U48" s="32">
        <v>0</v>
      </c>
      <c r="V48" s="32">
        <v>0</v>
      </c>
      <c r="W48" s="32">
        <v>0</v>
      </c>
      <c r="X48" s="32">
        <v>0</v>
      </c>
      <c r="Y48" s="32">
        <v>0</v>
      </c>
      <c r="Z48" s="33">
        <f t="shared" si="1"/>
        <v>313829</v>
      </c>
      <c r="AA48" s="34">
        <f t="shared" si="2"/>
        <v>-14349</v>
      </c>
      <c r="AB48" s="35">
        <f>-Table228[[#This Row],[Amount Overpaid 
per Revised Allocation]]</f>
        <v>14349</v>
      </c>
      <c r="AC48" s="35">
        <f>Table228[[#This Row],[
2020‒21
Revised Final
Allocation
Amount]]-Table228[[#This Row],[Total Paid]]-Table228[[#This Row],[Amount Overpaid 
per Revised Allocation]]</f>
        <v>0</v>
      </c>
    </row>
    <row r="49" spans="1:29" x14ac:dyDescent="0.35">
      <c r="A49" s="36" t="s">
        <v>210</v>
      </c>
      <c r="B49" s="1" t="s">
        <v>211</v>
      </c>
      <c r="C49" s="37" t="s">
        <v>212</v>
      </c>
      <c r="D49" s="37" t="s">
        <v>213</v>
      </c>
      <c r="E49" s="37" t="s">
        <v>36</v>
      </c>
      <c r="F49" s="37" t="s">
        <v>37</v>
      </c>
      <c r="G49" s="3" t="s">
        <v>213</v>
      </c>
      <c r="H49" s="38" t="s">
        <v>214</v>
      </c>
      <c r="I49" s="29" t="s">
        <v>39</v>
      </c>
      <c r="J49" s="27" t="s">
        <v>39</v>
      </c>
      <c r="K49" s="30">
        <v>486053</v>
      </c>
      <c r="L49" s="39">
        <f t="shared" si="0"/>
        <v>-4.5723408764064825E-2</v>
      </c>
      <c r="M49" s="30">
        <v>463829</v>
      </c>
      <c r="N49" s="27" t="s">
        <v>39</v>
      </c>
      <c r="O49" s="32">
        <v>0</v>
      </c>
      <c r="P49" s="32">
        <v>0</v>
      </c>
      <c r="Q49" s="32">
        <v>33137</v>
      </c>
      <c r="R49" s="32">
        <v>179352</v>
      </c>
      <c r="S49" s="32">
        <v>52468</v>
      </c>
      <c r="T49" s="32">
        <v>90572</v>
      </c>
      <c r="U49" s="32">
        <v>108300</v>
      </c>
      <c r="V49" s="32">
        <v>0</v>
      </c>
      <c r="W49" s="32">
        <v>0</v>
      </c>
      <c r="X49" s="32">
        <v>0</v>
      </c>
      <c r="Y49" s="32">
        <v>0</v>
      </c>
      <c r="Z49" s="33">
        <f t="shared" si="1"/>
        <v>463829</v>
      </c>
      <c r="AA49" s="35">
        <f t="shared" si="2"/>
        <v>0</v>
      </c>
      <c r="AB49" s="35">
        <f>-Table228[[#This Row],[Amount Overpaid 
per Revised Allocation]]</f>
        <v>0</v>
      </c>
      <c r="AC49" s="35">
        <f>Table228[[#This Row],[
2020‒21
Revised Final
Allocation
Amount]]-Table228[[#This Row],[Total Paid]]-Table228[[#This Row],[Amount Overpaid 
per Revised Allocation]]</f>
        <v>0</v>
      </c>
    </row>
    <row r="50" spans="1:29" x14ac:dyDescent="0.35">
      <c r="A50" s="36" t="s">
        <v>215</v>
      </c>
      <c r="B50" s="1" t="s">
        <v>216</v>
      </c>
      <c r="C50" s="37" t="s">
        <v>217</v>
      </c>
      <c r="D50" s="37" t="s">
        <v>218</v>
      </c>
      <c r="E50" s="37" t="s">
        <v>36</v>
      </c>
      <c r="F50" s="37" t="s">
        <v>37</v>
      </c>
      <c r="G50" s="3" t="s">
        <v>218</v>
      </c>
      <c r="H50" s="38" t="s">
        <v>219</v>
      </c>
      <c r="I50" s="29" t="s">
        <v>39</v>
      </c>
      <c r="J50" s="27" t="s">
        <v>39</v>
      </c>
      <c r="K50" s="30">
        <v>99507</v>
      </c>
      <c r="L50" s="39">
        <f t="shared" si="0"/>
        <v>-4.5725426351914941E-2</v>
      </c>
      <c r="M50" s="30">
        <v>94957</v>
      </c>
      <c r="N50" s="27" t="s">
        <v>39</v>
      </c>
      <c r="O50" s="32">
        <v>3521</v>
      </c>
      <c r="P50" s="32">
        <v>16189</v>
      </c>
      <c r="Q50" s="32">
        <v>10943</v>
      </c>
      <c r="R50" s="32">
        <v>15372</v>
      </c>
      <c r="S50" s="32">
        <v>24940</v>
      </c>
      <c r="T50" s="32">
        <v>25111</v>
      </c>
      <c r="U50" s="32">
        <v>0</v>
      </c>
      <c r="V50" s="32">
        <v>0</v>
      </c>
      <c r="W50" s="32">
        <v>0</v>
      </c>
      <c r="X50" s="32">
        <v>0</v>
      </c>
      <c r="Y50" s="32">
        <v>0</v>
      </c>
      <c r="Z50" s="33">
        <f t="shared" si="1"/>
        <v>96076</v>
      </c>
      <c r="AA50" s="34">
        <f t="shared" si="2"/>
        <v>-1119</v>
      </c>
      <c r="AB50" s="35">
        <f>-Table228[[#This Row],[Amount Overpaid 
per Revised Allocation]]</f>
        <v>1119</v>
      </c>
      <c r="AC50" s="35">
        <f>Table228[[#This Row],[
2020‒21
Revised Final
Allocation
Amount]]-Table228[[#This Row],[Total Paid]]-Table228[[#This Row],[Amount Overpaid 
per Revised Allocation]]</f>
        <v>0</v>
      </c>
    </row>
    <row r="51" spans="1:29" x14ac:dyDescent="0.35">
      <c r="A51" s="36" t="s">
        <v>220</v>
      </c>
      <c r="B51" s="1" t="s">
        <v>221</v>
      </c>
      <c r="C51" s="37" t="s">
        <v>222</v>
      </c>
      <c r="D51" s="37" t="s">
        <v>223</v>
      </c>
      <c r="E51" s="37" t="s">
        <v>36</v>
      </c>
      <c r="F51" s="37" t="s">
        <v>37</v>
      </c>
      <c r="G51" s="3" t="s">
        <v>223</v>
      </c>
      <c r="H51" s="38" t="s">
        <v>224</v>
      </c>
      <c r="I51" s="29" t="s">
        <v>39</v>
      </c>
      <c r="J51" s="27" t="s">
        <v>39</v>
      </c>
      <c r="K51" s="30">
        <v>535806</v>
      </c>
      <c r="L51" s="39">
        <f t="shared" si="0"/>
        <v>-4.572363877970758E-2</v>
      </c>
      <c r="M51" s="30">
        <v>511307</v>
      </c>
      <c r="N51" s="27" t="s">
        <v>39</v>
      </c>
      <c r="O51" s="32">
        <v>0</v>
      </c>
      <c r="P51" s="32">
        <v>69708</v>
      </c>
      <c r="Q51" s="32">
        <v>0</v>
      </c>
      <c r="R51" s="32">
        <v>247650</v>
      </c>
      <c r="S51" s="32">
        <v>218448</v>
      </c>
      <c r="T51" s="32">
        <v>0</v>
      </c>
      <c r="U51" s="32">
        <v>0</v>
      </c>
      <c r="V51" s="32">
        <v>0</v>
      </c>
      <c r="W51" s="32">
        <v>0</v>
      </c>
      <c r="X51" s="32">
        <v>0</v>
      </c>
      <c r="Y51" s="32">
        <v>0</v>
      </c>
      <c r="Z51" s="33">
        <f t="shared" si="1"/>
        <v>535806</v>
      </c>
      <c r="AA51" s="34">
        <f t="shared" si="2"/>
        <v>-24499</v>
      </c>
      <c r="AB51" s="35">
        <f>-Table228[[#This Row],[Amount Overpaid 
per Revised Allocation]]</f>
        <v>24499</v>
      </c>
      <c r="AC51" s="35">
        <f>Table228[[#This Row],[
2020‒21
Revised Final
Allocation
Amount]]-Table228[[#This Row],[Total Paid]]-Table228[[#This Row],[Amount Overpaid 
per Revised Allocation]]</f>
        <v>0</v>
      </c>
    </row>
    <row r="52" spans="1:29" x14ac:dyDescent="0.35">
      <c r="A52" s="36" t="s">
        <v>225</v>
      </c>
      <c r="B52" s="1" t="s">
        <v>226</v>
      </c>
      <c r="C52" s="37" t="s">
        <v>227</v>
      </c>
      <c r="D52" s="37" t="s">
        <v>228</v>
      </c>
      <c r="E52" s="37" t="s">
        <v>36</v>
      </c>
      <c r="F52" s="37" t="s">
        <v>37</v>
      </c>
      <c r="G52" s="3" t="s">
        <v>228</v>
      </c>
      <c r="H52" s="38" t="s">
        <v>229</v>
      </c>
      <c r="I52" s="29" t="s">
        <v>39</v>
      </c>
      <c r="J52" s="27" t="s">
        <v>39</v>
      </c>
      <c r="K52" s="30">
        <v>72717</v>
      </c>
      <c r="L52" s="39">
        <f t="shared" si="0"/>
        <v>-4.5725208685726861E-2</v>
      </c>
      <c r="M52" s="30">
        <v>69392</v>
      </c>
      <c r="N52" s="27" t="s">
        <v>39</v>
      </c>
      <c r="O52" s="32">
        <v>0</v>
      </c>
      <c r="P52" s="32">
        <v>13574</v>
      </c>
      <c r="Q52" s="32">
        <v>0</v>
      </c>
      <c r="R52" s="32">
        <v>0</v>
      </c>
      <c r="S52" s="32">
        <v>3081</v>
      </c>
      <c r="T52" s="32">
        <v>23720</v>
      </c>
      <c r="U52" s="32">
        <v>29017</v>
      </c>
      <c r="V52" s="32">
        <v>0</v>
      </c>
      <c r="W52" s="32">
        <v>0</v>
      </c>
      <c r="X52" s="32">
        <v>0</v>
      </c>
      <c r="Y52" s="32">
        <v>0</v>
      </c>
      <c r="Z52" s="33">
        <f t="shared" si="1"/>
        <v>69392</v>
      </c>
      <c r="AA52" s="44">
        <f t="shared" si="2"/>
        <v>0</v>
      </c>
      <c r="AB52" s="35">
        <f>-Table228[[#This Row],[Amount Overpaid 
per Revised Allocation]]</f>
        <v>0</v>
      </c>
      <c r="AC52" s="35">
        <f>Table228[[#This Row],[
2020‒21
Revised Final
Allocation
Amount]]-Table228[[#This Row],[Total Paid]]-Table228[[#This Row],[Amount Overpaid 
per Revised Allocation]]</f>
        <v>0</v>
      </c>
    </row>
    <row r="53" spans="1:29" x14ac:dyDescent="0.35">
      <c r="A53" s="36" t="s">
        <v>230</v>
      </c>
      <c r="B53" s="1" t="s">
        <v>231</v>
      </c>
      <c r="C53" s="37" t="s">
        <v>232</v>
      </c>
      <c r="D53" s="37" t="s">
        <v>233</v>
      </c>
      <c r="E53" s="37" t="s">
        <v>36</v>
      </c>
      <c r="F53" s="37" t="s">
        <v>37</v>
      </c>
      <c r="G53" s="3" t="s">
        <v>233</v>
      </c>
      <c r="H53" s="38" t="s">
        <v>234</v>
      </c>
      <c r="I53" s="29" t="s">
        <v>39</v>
      </c>
      <c r="J53" s="27" t="s">
        <v>39</v>
      </c>
      <c r="K53" s="30">
        <v>367410</v>
      </c>
      <c r="L53" s="39">
        <f t="shared" si="0"/>
        <v>-4.5722762036961434E-2</v>
      </c>
      <c r="M53" s="30">
        <v>350611</v>
      </c>
      <c r="N53" s="27" t="s">
        <v>39</v>
      </c>
      <c r="O53" s="32">
        <v>41992</v>
      </c>
      <c r="P53" s="32">
        <v>103482</v>
      </c>
      <c r="Q53" s="32">
        <v>154066</v>
      </c>
      <c r="R53" s="32">
        <v>67870</v>
      </c>
      <c r="S53" s="32">
        <v>0</v>
      </c>
      <c r="T53" s="32">
        <v>0</v>
      </c>
      <c r="U53" s="32">
        <v>0</v>
      </c>
      <c r="V53" s="32">
        <v>0</v>
      </c>
      <c r="W53" s="32">
        <v>0</v>
      </c>
      <c r="X53" s="32">
        <v>0</v>
      </c>
      <c r="Y53" s="32">
        <v>0</v>
      </c>
      <c r="Z53" s="33">
        <f t="shared" si="1"/>
        <v>367410</v>
      </c>
      <c r="AA53" s="34">
        <f t="shared" si="2"/>
        <v>-16799</v>
      </c>
      <c r="AB53" s="35">
        <f>-Table228[[#This Row],[Amount Overpaid 
per Revised Allocation]]</f>
        <v>16799</v>
      </c>
      <c r="AC53" s="35">
        <f>Table228[[#This Row],[
2020‒21
Revised Final
Allocation
Amount]]-Table228[[#This Row],[Total Paid]]-Table228[[#This Row],[Amount Overpaid 
per Revised Allocation]]</f>
        <v>0</v>
      </c>
    </row>
    <row r="54" spans="1:29" x14ac:dyDescent="0.35">
      <c r="A54" s="36" t="s">
        <v>235</v>
      </c>
      <c r="B54" s="1" t="s">
        <v>236</v>
      </c>
      <c r="C54" s="37" t="s">
        <v>237</v>
      </c>
      <c r="D54" s="37" t="s">
        <v>238</v>
      </c>
      <c r="E54" s="37" t="s">
        <v>36</v>
      </c>
      <c r="F54" s="37" t="s">
        <v>37</v>
      </c>
      <c r="G54" s="3" t="s">
        <v>238</v>
      </c>
      <c r="H54" s="38" t="s">
        <v>239</v>
      </c>
      <c r="I54" s="29" t="s">
        <v>39</v>
      </c>
      <c r="J54" s="27" t="s">
        <v>39</v>
      </c>
      <c r="K54" s="30">
        <v>91852</v>
      </c>
      <c r="L54" s="39">
        <f t="shared" si="0"/>
        <v>-4.5714845621216742E-2</v>
      </c>
      <c r="M54" s="30">
        <v>87653</v>
      </c>
      <c r="N54" s="27" t="s">
        <v>39</v>
      </c>
      <c r="O54" s="32">
        <v>0</v>
      </c>
      <c r="P54" s="32">
        <v>33019</v>
      </c>
      <c r="Q54" s="32">
        <v>40785</v>
      </c>
      <c r="R54" s="32">
        <v>1993</v>
      </c>
      <c r="S54" s="32">
        <v>4525</v>
      </c>
      <c r="T54" s="32">
        <v>11530</v>
      </c>
      <c r="U54" s="32">
        <v>0</v>
      </c>
      <c r="V54" s="32">
        <v>0</v>
      </c>
      <c r="W54" s="32">
        <v>0</v>
      </c>
      <c r="X54" s="32">
        <v>0</v>
      </c>
      <c r="Y54" s="32">
        <v>0</v>
      </c>
      <c r="Z54" s="33">
        <f t="shared" si="1"/>
        <v>91852</v>
      </c>
      <c r="AA54" s="34">
        <f t="shared" si="2"/>
        <v>-4199</v>
      </c>
      <c r="AB54" s="35">
        <f>-Table228[[#This Row],[Amount Overpaid 
per Revised Allocation]]</f>
        <v>4199</v>
      </c>
      <c r="AC54" s="35">
        <f>Table228[[#This Row],[
2020‒21
Revised Final
Allocation
Amount]]-Table228[[#This Row],[Total Paid]]-Table228[[#This Row],[Amount Overpaid 
per Revised Allocation]]</f>
        <v>0</v>
      </c>
    </row>
    <row r="55" spans="1:29" x14ac:dyDescent="0.35">
      <c r="A55" s="36" t="s">
        <v>240</v>
      </c>
      <c r="B55" s="1" t="s">
        <v>241</v>
      </c>
      <c r="C55" s="37" t="s">
        <v>242</v>
      </c>
      <c r="D55" s="37" t="s">
        <v>243</v>
      </c>
      <c r="E55" s="37" t="s">
        <v>36</v>
      </c>
      <c r="F55" s="37" t="s">
        <v>37</v>
      </c>
      <c r="G55" s="3" t="s">
        <v>243</v>
      </c>
      <c r="H55" s="38" t="s">
        <v>244</v>
      </c>
      <c r="I55" s="29" t="s">
        <v>39</v>
      </c>
      <c r="J55" s="27" t="s">
        <v>39</v>
      </c>
      <c r="K55" s="30">
        <v>130124</v>
      </c>
      <c r="L55" s="39">
        <f t="shared" si="0"/>
        <v>-4.571793058928407E-2</v>
      </c>
      <c r="M55" s="30">
        <v>124175</v>
      </c>
      <c r="N55" s="27" t="s">
        <v>39</v>
      </c>
      <c r="O55" s="32">
        <v>0</v>
      </c>
      <c r="P55" s="32">
        <v>66487</v>
      </c>
      <c r="Q55" s="32">
        <v>27700</v>
      </c>
      <c r="R55" s="32">
        <v>33414</v>
      </c>
      <c r="S55" s="32">
        <v>2523</v>
      </c>
      <c r="T55" s="32">
        <v>0</v>
      </c>
      <c r="U55" s="32">
        <v>0</v>
      </c>
      <c r="V55" s="32">
        <v>0</v>
      </c>
      <c r="W55" s="32">
        <v>0</v>
      </c>
      <c r="X55" s="32">
        <v>0</v>
      </c>
      <c r="Y55" s="32">
        <v>0</v>
      </c>
      <c r="Z55" s="33">
        <f t="shared" si="1"/>
        <v>130124</v>
      </c>
      <c r="AA55" s="34">
        <f t="shared" si="2"/>
        <v>-5949</v>
      </c>
      <c r="AB55" s="35">
        <f>-Table228[[#This Row],[Amount Overpaid 
per Revised Allocation]]</f>
        <v>5949</v>
      </c>
      <c r="AC55" s="35">
        <f>Table228[[#This Row],[
2020‒21
Revised Final
Allocation
Amount]]-Table228[[#This Row],[Total Paid]]-Table228[[#This Row],[Amount Overpaid 
per Revised Allocation]]</f>
        <v>0</v>
      </c>
    </row>
    <row r="56" spans="1:29" x14ac:dyDescent="0.35">
      <c r="A56" s="53" t="s">
        <v>245</v>
      </c>
      <c r="B56" s="54"/>
      <c r="C56" s="55"/>
      <c r="D56" s="55"/>
      <c r="E56" s="55"/>
      <c r="F56" s="55"/>
      <c r="G56" s="56"/>
      <c r="H56" s="57"/>
      <c r="I56" s="58"/>
      <c r="J56" s="58" t="s">
        <v>3</v>
      </c>
      <c r="K56" s="59">
        <f>SUBTOTAL(109,Table228[
2020‒21
Final
Allocation
Amount])</f>
        <v>20758656</v>
      </c>
      <c r="L56" s="59"/>
      <c r="M56" s="59">
        <f>SUBTOTAL(109,Table228[] Table228[
2020‒21
Revised Final
Allocation
Amount] )</f>
        <v>19809497</v>
      </c>
      <c r="N56" s="59"/>
      <c r="O56" s="60">
        <f>SUBTOTAL(109,Table228[1st Apportionment])</f>
        <v>931599</v>
      </c>
      <c r="P56" s="60">
        <f>SUBTOTAL(109,Table228[2nd Apportionment])</f>
        <v>2898613</v>
      </c>
      <c r="Q56" s="60">
        <f>SUBTOTAL(109,Table228[3rd Apportionment])</f>
        <v>3051121</v>
      </c>
      <c r="R56" s="60">
        <f>SUBTOTAL(109,Table228[4th Apportionment])</f>
        <v>4197941</v>
      </c>
      <c r="S56" s="60">
        <f>SUBTOTAL(109,Table228[5th Apportionment])</f>
        <v>4292368</v>
      </c>
      <c r="T56" s="60">
        <f>SUBTOTAL(109,Table228[6th Apportionment])</f>
        <v>4009143</v>
      </c>
      <c r="U56" s="60">
        <f>SUBTOTAL(109,Table228[7th Apportionment])</f>
        <v>595851</v>
      </c>
      <c r="V56" s="60">
        <f>SUBTOTAL(109,Table228[8th Apportionment])</f>
        <v>67419</v>
      </c>
      <c r="W56" s="60">
        <f>SUM(W14:W55)</f>
        <v>255428</v>
      </c>
      <c r="X56" s="60">
        <f>SUM(X14:X55)</f>
        <v>106868</v>
      </c>
      <c r="Y56" s="61">
        <f>SUBTOTAL(109,Table228[Invoices])</f>
        <v>0</v>
      </c>
      <c r="Z56" s="59">
        <f>SUBTOTAL(109,Table228[Total Paid])</f>
        <v>20406351</v>
      </c>
      <c r="AA56" s="62">
        <f>SUBTOTAL(109,Table228[Amount Overpaid 
per Revised Allocation])</f>
        <v>-596854</v>
      </c>
      <c r="AB56" s="59">
        <f>SUBTOTAL(109,Table228[Reduce Activity
2021])</f>
        <v>596854</v>
      </c>
      <c r="AC56" s="59">
        <f>SUBTOTAL(109,Table228[Balance Remaining
2020])</f>
        <v>0</v>
      </c>
    </row>
    <row r="57" spans="1:29" x14ac:dyDescent="0.35">
      <c r="A57" s="42" t="s">
        <v>246</v>
      </c>
    </row>
    <row r="58" spans="1:29" x14ac:dyDescent="0.35">
      <c r="A58" s="42" t="s">
        <v>247</v>
      </c>
    </row>
    <row r="59" spans="1:29" x14ac:dyDescent="0.35">
      <c r="A59" s="51" t="s">
        <v>257</v>
      </c>
    </row>
  </sheetData>
  <hyperlinks>
    <hyperlink ref="A9" r:id="rId1" tooltip="Title I, Part D apportionment overview page of fiscal year 2020-21." xr:uid="{F5CF3F22-DD45-4CF8-83BF-20C3DD67CBEE}"/>
  </hyperlinks>
  <pageMargins left="0.7" right="0.7" top="0.75" bottom="0.75" header="0.3" footer="0.3"/>
  <pageSetup scale="40"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Title I, Part D</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Ent-20: Title I, Part D, Subpart 2 (CA Dept of Education)</dc:title>
  <dc:subject>Title I, Part D, Subpart 2 entitlements for fiscal year 2020-21.</dc:subject>
  <dc:creator>Leslie Sharp</dc:creator>
  <cp:lastModifiedBy>Taylor Uda</cp:lastModifiedBy>
  <dcterms:created xsi:type="dcterms:W3CDTF">2022-03-16T23:06:28Z</dcterms:created>
  <dcterms:modified xsi:type="dcterms:W3CDTF">2022-12-07T16:19:27Z</dcterms:modified>
</cp:coreProperties>
</file>