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8_{B8304339-1AD2-4D33-8B02-E33683D3702D}" xr6:coauthVersionLast="47" xr6:coauthVersionMax="47" xr10:uidLastSave="{00000000-0000-0000-0000-000000000000}"/>
  <workbookProtection workbookAlgorithmName="SHA-512" workbookHashValue="R/wu5rxY6+xwouciPqvNcs4PviIX1r2Af5i7JcNyVjeaajl+rNLNDUb0cVhmYa0T6U0oFUR0ODgOnnQNOyvJXA==" workbookSaltValue="cgQwPMh0aY/+yUrHQsc9ig==" workbookSpinCount="100000" lockStructure="1"/>
  <bookViews>
    <workbookView xWindow="28680" yWindow="-120" windowWidth="29040" windowHeight="15840" tabRatio="914" xr2:uid="{00000000-000D-0000-FFFF-FFFF00000000}"/>
  </bookViews>
  <sheets>
    <sheet name="Worksheet B1" sheetId="2" r:id="rId1"/>
    <sheet name="Worksheet B2" sheetId="20" r:id="rId2"/>
    <sheet name="Worksheet B3" sheetId="21" r:id="rId3"/>
    <sheet name="Worksheet B4" sheetId="22" r:id="rId4"/>
    <sheet name="Worksheet B5" sheetId="19" r:id="rId5"/>
    <sheet name="Worksheet B6" sheetId="13" r:id="rId6"/>
    <sheet name="Worksheet B7" sheetId="17" r:id="rId7"/>
    <sheet name="Worksheet B8" sheetId="23" r:id="rId8"/>
    <sheet name="Worksheet B9" sheetId="24" r:id="rId9"/>
    <sheet name="Worksheet B10" sheetId="18" r:id="rId10"/>
    <sheet name="Service County Rates" sheetId="16" r:id="rId11"/>
  </sheets>
  <definedNames>
    <definedName name="_xlnm._FilterDatabase" localSheetId="10">'Service County Rates'!$A$2:$G$67</definedName>
    <definedName name="County">'Service County Rates'!$A:$A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0" l="1"/>
  <c r="B15" i="20" l="1"/>
  <c r="B14" i="20"/>
  <c r="B13" i="20"/>
  <c r="C15" i="21" s="1"/>
  <c r="B12" i="20"/>
  <c r="C14" i="21" s="1"/>
  <c r="C18" i="21" l="1"/>
  <c r="C17" i="21"/>
  <c r="C15" i="19" s="1"/>
  <c r="C13" i="19"/>
  <c r="D13" i="19" s="1"/>
  <c r="C12" i="19"/>
  <c r="D15" i="21"/>
  <c r="B13" i="23"/>
  <c r="C19" i="21" l="1"/>
  <c r="C17" i="19" s="1"/>
  <c r="C16" i="21"/>
  <c r="C14" i="19" s="1"/>
  <c r="B20" i="21" l="1"/>
  <c r="D19" i="21"/>
  <c r="D16" i="21"/>
  <c r="D14" i="21" l="1"/>
  <c r="D17" i="21" l="1"/>
  <c r="D18" i="21"/>
  <c r="C16" i="19"/>
  <c r="D14" i="19"/>
  <c r="D17" i="19"/>
  <c r="B18" i="19"/>
  <c r="D20" i="21" l="1"/>
  <c r="B19" i="18"/>
  <c r="B21" i="17"/>
  <c r="B27" i="17" s="1"/>
  <c r="B17" i="23" s="1"/>
  <c r="B19" i="23" s="1"/>
  <c r="C15" i="22" l="1"/>
  <c r="E15" i="22" s="1"/>
  <c r="D12" i="19"/>
  <c r="D16" i="19"/>
  <c r="D15" i="19"/>
  <c r="D18" i="19" l="1"/>
  <c r="B12" i="23" s="1"/>
  <c r="B14" i="23" l="1"/>
  <c r="C43" i="13"/>
  <c r="B12" i="24" s="1"/>
  <c r="B43" i="13" l="1"/>
  <c r="B11" i="23" s="1"/>
  <c r="B15" i="23" s="1"/>
  <c r="B16" i="23" s="1"/>
  <c r="B20" i="23" s="1"/>
  <c r="B15" i="24" l="1"/>
  <c r="B13" i="24"/>
  <c r="B14" i="24" s="1"/>
  <c r="B16" i="24" l="1"/>
</calcChain>
</file>

<file path=xl/sharedStrings.xml><?xml version="1.0" encoding="utf-8"?>
<sst xmlns="http://schemas.openxmlformats.org/spreadsheetml/2006/main" count="412" uniqueCount="253">
  <si>
    <t>Department of Education - Early Education Division</t>
  </si>
  <si>
    <t>Site Specific Adjusted Child Days of Enrollment</t>
  </si>
  <si>
    <t>General Instructions:</t>
  </si>
  <si>
    <t xml:space="preserve">Applicants must complete and submit this worksheet for each proposed site. </t>
  </si>
  <si>
    <t xml:space="preserve">Duplicate this page if more than one site is proposed. </t>
  </si>
  <si>
    <t xml:space="preserve">Duplicate tab by right-clicking tab, select "Move or Copy", then select "Create a Copy," and select "OK." </t>
  </si>
  <si>
    <t xml:space="preserve">Section I Instructions: </t>
  </si>
  <si>
    <t>Applicants must choose a service county to populate the correct Contract Rate for Full-Day Service and Part-Day Service Adjustment Factor into the forms.</t>
  </si>
  <si>
    <t>Applicants will manually type in the remaining site information.</t>
  </si>
  <si>
    <t>Section I: Site Information</t>
  </si>
  <si>
    <t>Information Requested</t>
  </si>
  <si>
    <t>Information To Complete</t>
  </si>
  <si>
    <t>Service County:</t>
  </si>
  <si>
    <t>Alameda</t>
  </si>
  <si>
    <t>Site Name:</t>
  </si>
  <si>
    <t>[enter site name here]</t>
  </si>
  <si>
    <t>Site Address/City/Zip:</t>
  </si>
  <si>
    <t>Number of Classrooms:</t>
  </si>
  <si>
    <t>[enter number of classrooms here]</t>
  </si>
  <si>
    <t>License Number:</t>
  </si>
  <si>
    <t>[enter license number here]</t>
  </si>
  <si>
    <t>License Type:</t>
  </si>
  <si>
    <t>[enter license type here]</t>
  </si>
  <si>
    <t>License Capacity:</t>
  </si>
  <si>
    <t>[enter license capacity here]</t>
  </si>
  <si>
    <t>Service County Rate Information:</t>
  </si>
  <si>
    <t>Adjustment Factors</t>
  </si>
  <si>
    <t>Service Calculations</t>
  </si>
  <si>
    <t>Contract Rate for Full-Day Service</t>
  </si>
  <si>
    <t>Exceptional Needs Part-Day Adjustment Factor</t>
  </si>
  <si>
    <t>Severely Disabled Part-Day Adjustment Factor</t>
  </si>
  <si>
    <t>Section II Instructions:</t>
  </si>
  <si>
    <t xml:space="preserve">Manually enter the number of certified children you expect to enroll per day in each category. </t>
  </si>
  <si>
    <t>Once completed, the Total Adjusted Child Days of Enrollment per day will be calculated.</t>
  </si>
  <si>
    <t>Section II: Site Specific Child Enrollment Categories</t>
  </si>
  <si>
    <t>Child Enrollment Categories</t>
  </si>
  <si>
    <t>Total Certified Children 
per day</t>
  </si>
  <si>
    <t>Adjustment Factor</t>
  </si>
  <si>
    <t>Total Adjusted Child Days of Enrollment per day</t>
  </si>
  <si>
    <t>0</t>
  </si>
  <si>
    <t>Three Year Olds:
One-half-time (under 4 hours)</t>
  </si>
  <si>
    <t>Four Year Olds:
One-half-time (under 4 hours)</t>
  </si>
  <si>
    <t>Exceptional Needs:
One-half-time (under 4 hours)</t>
  </si>
  <si>
    <t>Severely Disabled:
One-half-time (under 4 hours)</t>
  </si>
  <si>
    <t>Total:</t>
  </si>
  <si>
    <t>N/A</t>
  </si>
  <si>
    <t>Section III Instructions:</t>
  </si>
  <si>
    <t>Total Adjusted Certified Child Days of Enrollment per day and Service County Rate will auto-populate from Sections I and II.</t>
  </si>
  <si>
    <t>Applicant will manually type in the Days of Operation from the Program Calendar.</t>
  </si>
  <si>
    <t>Once completed, the Funds Requested for this site will be calculated.</t>
  </si>
  <si>
    <t>Section III: Site Specific Funds Requested Calculation</t>
  </si>
  <si>
    <t xml:space="preserve">Total Adjusted Child Days of Enrollment per day
</t>
  </si>
  <si>
    <t xml:space="preserve">Total Days of Operation 
From Program Calendar
</t>
  </si>
  <si>
    <t xml:space="preserve">Total Annual Adjusted Child Days of Enrollment
</t>
  </si>
  <si>
    <t xml:space="preserve">Funds Requested Per Site
</t>
  </si>
  <si>
    <t>Total Adjusted Non-Certified Child Days of Enrollment for All Sites</t>
  </si>
  <si>
    <t>Instructions</t>
  </si>
  <si>
    <r>
      <t xml:space="preserve">Complete this worksheet </t>
    </r>
    <r>
      <rPr>
        <b/>
        <sz val="12"/>
        <color theme="1"/>
        <rFont val="Arial"/>
        <family val="2"/>
      </rPr>
      <t>only</t>
    </r>
    <r>
      <rPr>
        <sz val="12"/>
        <color theme="1"/>
        <rFont val="Arial"/>
        <family val="2"/>
      </rPr>
      <t xml:space="preserve"> if you will be serving non-certified children in your program. </t>
    </r>
  </si>
  <si>
    <t>Manually enter the Total number of non-certified children you expect to enroll per day in each category for all sites.</t>
  </si>
  <si>
    <t>The worksheet will multiply the total of each category by the adjustment factor shown.</t>
  </si>
  <si>
    <t>This will determine the Total Adjusted Non-certified Child Days of Enrollment per day.</t>
  </si>
  <si>
    <t xml:space="preserve">Children must meet CSPP age eligibility requirements. Reference the RFA Instructions for more information. </t>
  </si>
  <si>
    <t>Site Specific Child Enrollment Categories</t>
  </si>
  <si>
    <t>Total 
Non-Certified Children per day</t>
  </si>
  <si>
    <t>Total Adjusted Non-Certified Child Days of Enrollment per day</t>
  </si>
  <si>
    <t xml:space="preserve">The Grand Totals will calculate and auto-populate. </t>
  </si>
  <si>
    <t>Site Information</t>
  </si>
  <si>
    <t>[enter total funds per site here]</t>
  </si>
  <si>
    <t>Grand Totals</t>
  </si>
  <si>
    <t>Proposed Budget Plan</t>
  </si>
  <si>
    <t>Applicants must fill out the budget information requested in Sections I-III for all funding requested.</t>
  </si>
  <si>
    <t>The budget information will be reviewed to determine the fiscal soundness of your program.</t>
  </si>
  <si>
    <t>Section I Instructions:</t>
  </si>
  <si>
    <t xml:space="preserve">If serving both certified and non-certified children, be sure to include ALL costs for the non-certified children in these calculations. </t>
  </si>
  <si>
    <t>Section I: Related Reimbursable Expenses</t>
  </si>
  <si>
    <t>Information to Complete</t>
  </si>
  <si>
    <t>1) Certificated Salaries (1000)</t>
  </si>
  <si>
    <t>[enter certificated salaries]</t>
  </si>
  <si>
    <t>2) Classified Salaries (2000)</t>
  </si>
  <si>
    <t>[enter classified salaries]</t>
  </si>
  <si>
    <t>3) Employee Benefits (3000)</t>
  </si>
  <si>
    <t>[enter employee benefits expenses]</t>
  </si>
  <si>
    <t>4) Books and Supplies (4000)</t>
  </si>
  <si>
    <t>[enter books and supplies expenses]</t>
  </si>
  <si>
    <t>5a) Rent/Lease</t>
  </si>
  <si>
    <t>[enter rent/lease expenses]</t>
  </si>
  <si>
    <t>5b) Service Contracts</t>
  </si>
  <si>
    <t>[enter service contracts expenses]</t>
  </si>
  <si>
    <t>5c) Nutrition</t>
  </si>
  <si>
    <t>[enter nutrition expenses]</t>
  </si>
  <si>
    <t>5d) Travel</t>
  </si>
  <si>
    <t>[enter travel expenses]</t>
  </si>
  <si>
    <t>5e) Other 1</t>
  </si>
  <si>
    <t>[enter other expenses]</t>
  </si>
  <si>
    <t>5f) Other 2</t>
  </si>
  <si>
    <t>[enter additional other expenses]</t>
  </si>
  <si>
    <t xml:space="preserve">5 Total) Services and Other Operating Expenses (5000)  </t>
  </si>
  <si>
    <t>6) New Equipment (6400) Annual, other than Start-Up</t>
  </si>
  <si>
    <t>7) Equipment Replacement (6500) Annual, Other than Start-Up</t>
  </si>
  <si>
    <t>[enter equipment replacement annual, other than start-up expenses]</t>
  </si>
  <si>
    <t>8) Depreciation or Use Allowance</t>
  </si>
  <si>
    <t>9) Indirect Cost</t>
  </si>
  <si>
    <t>[enter indirect costs]</t>
  </si>
  <si>
    <t>10) Other</t>
  </si>
  <si>
    <t>[enter other reimbursable expenses]</t>
  </si>
  <si>
    <t>11) Budget Total (Auto-calculates based on above)</t>
  </si>
  <si>
    <t xml:space="preserve">12) Total Administrative Costs  </t>
  </si>
  <si>
    <t>[enter total administration costs]</t>
  </si>
  <si>
    <t>Most of the information in the Section II and III tables will auto-populate based on information provided previously in this application.</t>
  </si>
  <si>
    <t xml:space="preserve">This is the portion of the budget that applies only to certified children. </t>
  </si>
  <si>
    <t>Section II: Calculation Data for Certified Children</t>
  </si>
  <si>
    <t>Enrollment and Fiscal Summary</t>
  </si>
  <si>
    <t>Total Annual Adjusted Certified Child Days of Enrollment</t>
  </si>
  <si>
    <t>Total Adjusted Non-Certified Child Days of Enrollment</t>
  </si>
  <si>
    <t>Proposed Days of Operation</t>
  </si>
  <si>
    <t>Total Annual Adjusted Non-Certified Days of Enrollment</t>
  </si>
  <si>
    <t>Total Enrollment</t>
  </si>
  <si>
    <t>Percentage of Total Certified Enrollment</t>
  </si>
  <si>
    <t xml:space="preserve">Budget Total </t>
  </si>
  <si>
    <t>Nutrition costs paid for by federal/state nutrition programs</t>
  </si>
  <si>
    <t>Budget Subtotal</t>
  </si>
  <si>
    <t>Certified Budget Portion</t>
  </si>
  <si>
    <t>This section will determine the amount of State contract funds being requested.</t>
  </si>
  <si>
    <t>It will also determine whether the applicant will need to secure other sources of income to supplement the program.</t>
  </si>
  <si>
    <t xml:space="preserve">This section will calculate the maximum amount the contract would earn based on enrollment. </t>
  </si>
  <si>
    <t>Section III: Funding Calculations</t>
  </si>
  <si>
    <t>Funding Calculations</t>
  </si>
  <si>
    <t>Total Funding Requested</t>
  </si>
  <si>
    <t>Requested Contract Maximum Reimbursable Amount</t>
  </si>
  <si>
    <t>Budget Total</t>
  </si>
  <si>
    <t>Other Income Needed*</t>
  </si>
  <si>
    <t>Instructions:</t>
  </si>
  <si>
    <t>You will indicate the source(s) of the additional outside income that is required for the program to operate.</t>
  </si>
  <si>
    <t xml:space="preserve">These are funds in addition to those being requested by this application. </t>
  </si>
  <si>
    <t xml:space="preserve">Please be sure to indicate all of the sources for this additional income and specify where necessary. </t>
  </si>
  <si>
    <t xml:space="preserve">Then use the space provided below the table to clarify the proposed budget. </t>
  </si>
  <si>
    <t xml:space="preserve">Include in your explanation the source of donations, grants, fund-raising, and other income sources. </t>
  </si>
  <si>
    <t xml:space="preserve">This section of the application is limited to this single page. </t>
  </si>
  <si>
    <t>Do not exceed this restriction by adding additional pages or documents.</t>
  </si>
  <si>
    <t>Other Income Needed:</t>
  </si>
  <si>
    <t>Nutrition Program (outside of State/Federal reimbursement):</t>
  </si>
  <si>
    <t>Parent Fees (non-certified children):</t>
  </si>
  <si>
    <t>[enter parent fees from non-certified children needed]</t>
  </si>
  <si>
    <t>Donations and Grants:</t>
  </si>
  <si>
    <t>[enter donations and grants needed]</t>
  </si>
  <si>
    <t xml:space="preserve">Fund-raising: </t>
  </si>
  <si>
    <t>[enter fund-raising needed]</t>
  </si>
  <si>
    <t>Other 1 (specify):</t>
  </si>
  <si>
    <t>[enter other income needed]</t>
  </si>
  <si>
    <t>Other 2 (specify):</t>
  </si>
  <si>
    <t>[enter additional other income needed]</t>
  </si>
  <si>
    <t>TOTAL Other Income:</t>
  </si>
  <si>
    <t>Budget Notes:</t>
  </si>
  <si>
    <t>[enter applicable budget notes]</t>
  </si>
  <si>
    <t>California State Preschool Program (CSPP) Rates by Service County</t>
  </si>
  <si>
    <t>Service County</t>
  </si>
  <si>
    <t>Contract Rate for Part-Day Service</t>
  </si>
  <si>
    <t>Alameda Pilot</t>
  </si>
  <si>
    <t>Alpine</t>
  </si>
  <si>
    <t>Amador</t>
  </si>
  <si>
    <t>Butte</t>
  </si>
  <si>
    <t>Calaveras</t>
  </si>
  <si>
    <t>Colusa</t>
  </si>
  <si>
    <t>Contra Costa</t>
  </si>
  <si>
    <t>Contra Costa Pilot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</si>
  <si>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</si>
  <si>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</si>
  <si>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</si>
  <si>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</si>
  <si>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</si>
  <si>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</si>
  <si>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</si>
  <si>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</si>
  <si>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</si>
  <si>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</si>
  <si>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</si>
  <si>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</si>
  <si>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</si>
  <si>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</si>
  <si>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</si>
  <si>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</si>
  <si>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</si>
  <si>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</si>
  <si>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</si>
  <si>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</si>
  <si>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</si>
  <si>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</si>
  <si>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</si>
  <si>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</si>
  <si>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</si>
  <si>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</si>
  <si>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</si>
  <si>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</si>
  <si>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</si>
  <si>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</si>
  <si>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Diego Pilot</t>
  </si>
  <si>
    <t>San Francisco</t>
  </si>
  <si>
    <t>San Francisco Pilot</t>
  </si>
  <si>
    <t>San Joaquin</t>
  </si>
  <si>
    <t>San Luis Obispo</t>
  </si>
  <si>
    <t>San Mateo</t>
  </si>
  <si>
    <t>San Mateo Pilot</t>
  </si>
  <si>
    <t>Santa Barbara</t>
  </si>
  <si>
    <t>Santa Clara</t>
  </si>
  <si>
    <t>Santa Clara Pilot</t>
  </si>
  <si>
    <t>Santa Cruz</t>
  </si>
  <si>
    <t>Shasta</t>
  </si>
  <si>
    <t>Sierra</t>
  </si>
  <si>
    <t>Siskiyou</t>
  </si>
  <si>
    <t>Solano</t>
  </si>
  <si>
    <t>Sonoma</t>
  </si>
  <si>
    <t>Sonoma Pilot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</si>
  <si>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</si>
  <si>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</si>
  <si>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</si>
  <si>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</si>
  <si>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</si>
  <si>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</si>
  <si>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</si>
  <si>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</si>
  <si>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</si>
  <si>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Three Year Old Part-Day Adjustment Factor</t>
  </si>
  <si>
    <t>Four Year Old Part-Day Adjustment Factor</t>
  </si>
  <si>
    <t>Dual Language Learner:
One-half-time (under 4 hours)</t>
  </si>
  <si>
    <t>At Risk of Abuse or Neglect:
One-half-time (under 4 hours)</t>
  </si>
  <si>
    <t>California State Preschool Program (CSPP) Request for Application (RFA) Part-Day/Part-Year Fiscal Forms</t>
  </si>
  <si>
    <t>Worksheet B1 - Certified Enrollment Information and Funds Requested</t>
  </si>
  <si>
    <t>California State Preschool Program (CSPP) Request for Application (RFA) Part-Day/Part-Year Year Fiscal Forms</t>
  </si>
  <si>
    <t>Worksheet B2 - Certified Enrollment Information and Funds Requested</t>
  </si>
  <si>
    <t>Worksheet B3 - Certified Enrollment Information and Funds Requested</t>
  </si>
  <si>
    <t>Worksheet B4 - Certified Enrollment Information and Funds Requested</t>
  </si>
  <si>
    <t>Worksheet B-5 Part Day/Part-Year Non-Certified Enrollment Information</t>
  </si>
  <si>
    <t>This worksheet is a total for all Part-Day/Part-Year non-certified sites. Site specific information is not necessary.</t>
  </si>
  <si>
    <t>Worksheet B6- Summary of All Sites</t>
  </si>
  <si>
    <t>Worksheet B7 - Part-Day/Part-Year Projected Annual Program Budget</t>
  </si>
  <si>
    <t>Prepare an annual budget showing ALL costs necessary to operate the part-day program for a year of at least 175 days.</t>
  </si>
  <si>
    <t>Worksheet B8 - Part-Day/Part-Year Projected Annual Program Budget</t>
  </si>
  <si>
    <t>Worksheet B9 - Part-Day/Part-Year Projected Annual Program Budget</t>
  </si>
  <si>
    <t>*If there is an amount determined for Other Income Needed, complete Worksheet B10.</t>
  </si>
  <si>
    <t>Worksheet B10 - Part-Day/Part-Year Projected Annual Program Budget</t>
  </si>
  <si>
    <t>If required by Worksheet B9, complete the information in the table below.</t>
  </si>
  <si>
    <t>Site Name (From B1, Section 1)</t>
  </si>
  <si>
    <t>Total Funds Requested Per Site (From B4, Section 3, Column E)</t>
  </si>
  <si>
    <t>[enter total annual adjusted child days of enrollment here]</t>
  </si>
  <si>
    <t>Total Annual Adjusted Child Days of Enrollment per site (From B4, Section 3, Column C )</t>
  </si>
  <si>
    <r>
      <t>For each site from Worksheet B</t>
    </r>
    <r>
      <rPr>
        <sz val="12"/>
        <rFont val="Arial"/>
        <family val="2"/>
      </rPr>
      <t>1and</t>
    </r>
    <r>
      <rPr>
        <sz val="12"/>
        <color theme="1"/>
        <rFont val="Arial"/>
        <family val="2"/>
      </rPr>
      <t xml:space="preserve"> B4 manually enter: </t>
    </r>
  </si>
  <si>
    <t xml:space="preserve">Site Name, Total Annual Adjusted Child Days of Enrollment per day per site, and Total Funds Requested per site. </t>
  </si>
  <si>
    <t>[enter site address, city, zip here]</t>
  </si>
  <si>
    <t>Three-Year-Old: Part-Day Adjustment Factor</t>
  </si>
  <si>
    <t>Four -Year-Old: Part-Day Adjustment Factor</t>
  </si>
  <si>
    <t>[enter new equipment annual, other than start-up expenses]</t>
  </si>
  <si>
    <t>[enter depreciation or use allowance]</t>
  </si>
  <si>
    <t>[enter income needed outside state/federal reimbursement for nutrition program]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</si>
</sst>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&quot;$&quot;#,##0"/>
    <numFmt numFmtId="167" formatCode="#,##0.0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 applyNumberFormat="0" applyFill="0" applyAlignment="0" applyProtection="0"/>
    <xf numFmtId="0" fontId="2" fillId="0" borderId="0" applyNumberFormat="0" applyFill="0" applyAlignment="0" applyProtection="0"/>
    <xf numFmtId="0" fontId="7" fillId="0" borderId="0" applyNumberFormat="0" applyFill="0" applyAlignment="0" applyProtection="0"/>
    <xf numFmtId="44" fontId="4" fillId="0" borderId="0" applyFont="0" applyFill="0" applyBorder="0" applyAlignment="0" applyProtection="0"/>
    <xf numFmtId="0" fontId="2" fillId="0" borderId="12" applyNumberFormat="0" applyFill="0" applyBorder="0" applyAlignment="0" applyProtection="0"/>
    <xf numFmtId="0" fontId="6" fillId="0" borderId="13" applyNumberFormat="0" applyFill="0" applyAlignment="0" applyProtection="0"/>
    <xf numFmtId="0" fontId="5" fillId="0" borderId="11" applyNumberFormat="0" applyFill="0" applyAlignment="0" applyProtection="0"/>
    <xf numFmtId="0" fontId="1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3">
    <xf numFmtId="0" fontId="0" fillId="0" borderId="0" xfId="0"/>
    <xf numFmtId="0" fontId="9" fillId="0" borderId="0" xfId="0" applyFont="1"/>
    <xf numFmtId="168" fontId="9" fillId="0" borderId="0" xfId="0" applyNumberFormat="1" applyFont="1"/>
    <xf numFmtId="0" fontId="10" fillId="0" borderId="0" xfId="0" applyFont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6" fillId="0" borderId="0" xfId="1" applyProtection="1"/>
    <xf numFmtId="0" fontId="1" fillId="0" borderId="0" xfId="0" applyFont="1"/>
    <xf numFmtId="0" fontId="2" fillId="0" borderId="0" xfId="2" applyProtection="1"/>
    <xf numFmtId="0" fontId="7" fillId="0" borderId="0" xfId="3" applyProtection="1"/>
    <xf numFmtId="0" fontId="11" fillId="0" borderId="0" xfId="9" applyFont="1" applyProtection="1"/>
    <xf numFmtId="0" fontId="12" fillId="0" borderId="0" xfId="0" applyFont="1"/>
    <xf numFmtId="0" fontId="1" fillId="2" borderId="4" xfId="0" applyFont="1" applyFill="1" applyBorder="1"/>
    <xf numFmtId="0" fontId="1" fillId="2" borderId="6" xfId="0" applyFont="1" applyFill="1" applyBorder="1"/>
    <xf numFmtId="0" fontId="1" fillId="0" borderId="15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0" xfId="9" applyFont="1" applyProtection="1"/>
    <xf numFmtId="0" fontId="3" fillId="0" borderId="0" xfId="9" applyProtection="1"/>
    <xf numFmtId="0" fontId="1" fillId="0" borderId="0" xfId="0" applyFont="1" applyAlignment="1">
      <alignment horizontal="left"/>
    </xf>
    <xf numFmtId="164" fontId="8" fillId="2" borderId="17" xfId="0" applyNumberFormat="1" applyFont="1" applyFill="1" applyBorder="1" applyAlignment="1">
      <alignment horizontal="center"/>
    </xf>
    <xf numFmtId="0" fontId="2" fillId="0" borderId="0" xfId="5" applyBorder="1" applyProtection="1"/>
    <xf numFmtId="0" fontId="5" fillId="2" borderId="1" xfId="7" applyFill="1" applyBorder="1" applyProtection="1"/>
    <xf numFmtId="166" fontId="5" fillId="2" borderId="5" xfId="0" applyNumberFormat="1" applyFont="1" applyFill="1" applyBorder="1"/>
    <xf numFmtId="0" fontId="13" fillId="0" borderId="0" xfId="0" applyFont="1" applyProtection="1">
      <protection locked="0"/>
    </xf>
    <xf numFmtId="0" fontId="7" fillId="0" borderId="0" xfId="3" applyAlignment="1" applyProtection="1"/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2" borderId="0" xfId="0" applyFont="1" applyFill="1"/>
    <xf numFmtId="0" fontId="5" fillId="3" borderId="0" xfId="0" applyFont="1" applyFill="1"/>
    <xf numFmtId="42" fontId="1" fillId="2" borderId="0" xfId="4" applyNumberFormat="1" applyFont="1" applyFill="1" applyBorder="1" applyProtection="1"/>
    <xf numFmtId="0" fontId="0" fillId="3" borderId="0" xfId="0" applyFill="1"/>
    <xf numFmtId="167" fontId="8" fillId="2" borderId="4" xfId="0" applyNumberFormat="1" applyFont="1" applyFill="1" applyBorder="1" applyAlignment="1">
      <alignment horizontal="center"/>
    </xf>
    <xf numFmtId="167" fontId="8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8" xfId="8" applyFont="1" applyBorder="1" applyAlignment="1" applyProtection="1">
      <alignment horizontal="center" vertical="center" wrapText="1"/>
      <protection locked="0"/>
    </xf>
    <xf numFmtId="0" fontId="8" fillId="0" borderId="3" xfId="8" applyFont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/>
    <xf numFmtId="0" fontId="5" fillId="2" borderId="20" xfId="0" applyFont="1" applyFill="1" applyBorder="1"/>
    <xf numFmtId="42" fontId="1" fillId="2" borderId="7" xfId="4" applyNumberFormat="1" applyFont="1" applyFill="1" applyBorder="1" applyProtection="1"/>
    <xf numFmtId="0" fontId="1" fillId="2" borderId="20" xfId="0" applyFont="1" applyFill="1" applyBorder="1" applyAlignment="1">
      <alignment wrapText="1"/>
    </xf>
    <xf numFmtId="0" fontId="1" fillId="2" borderId="25" xfId="0" applyFont="1" applyFill="1" applyBorder="1" applyAlignment="1">
      <alignment vertical="center"/>
    </xf>
    <xf numFmtId="0" fontId="1" fillId="2" borderId="25" xfId="0" applyFont="1" applyFill="1" applyBorder="1"/>
    <xf numFmtId="0" fontId="1" fillId="2" borderId="25" xfId="0" applyFont="1" applyFill="1" applyBorder="1" applyAlignment="1">
      <alignment wrapText="1"/>
    </xf>
    <xf numFmtId="167" fontId="1" fillId="2" borderId="26" xfId="0" applyNumberFormat="1" applyFont="1" applyFill="1" applyBorder="1" applyAlignment="1">
      <alignment vertical="center"/>
    </xf>
    <xf numFmtId="167" fontId="1" fillId="2" borderId="26" xfId="0" applyNumberFormat="1" applyFont="1" applyFill="1" applyBorder="1"/>
    <xf numFmtId="0" fontId="1" fillId="2" borderId="26" xfId="0" applyFont="1" applyFill="1" applyBorder="1"/>
    <xf numFmtId="10" fontId="1" fillId="2" borderId="26" xfId="10" applyNumberFormat="1" applyFont="1" applyFill="1" applyBorder="1" applyAlignment="1" applyProtection="1">
      <alignment vertical="center"/>
    </xf>
    <xf numFmtId="165" fontId="1" fillId="2" borderId="26" xfId="4" applyNumberFormat="1" applyFont="1" applyFill="1" applyBorder="1" applyProtection="1"/>
    <xf numFmtId="42" fontId="1" fillId="2" borderId="26" xfId="4" applyNumberFormat="1" applyFont="1" applyFill="1" applyBorder="1" applyProtection="1"/>
    <xf numFmtId="0" fontId="5" fillId="2" borderId="22" xfId="0" applyFont="1" applyFill="1" applyBorder="1"/>
    <xf numFmtId="42" fontId="5" fillId="2" borderId="21" xfId="4" applyNumberFormat="1" applyFont="1" applyFill="1" applyBorder="1" applyProtection="1"/>
    <xf numFmtId="42" fontId="1" fillId="2" borderId="5" xfId="4" applyNumberFormat="1" applyFont="1" applyFill="1" applyBorder="1" applyProtection="1"/>
    <xf numFmtId="0" fontId="5" fillId="2" borderId="6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5" xfId="0" applyNumberFormat="1" applyFont="1" applyBorder="1" applyProtection="1">
      <protection locked="0"/>
    </xf>
    <xf numFmtId="42" fontId="1" fillId="0" borderId="7" xfId="4" applyNumberFormat="1" applyFont="1" applyFill="1" applyBorder="1" applyProtection="1">
      <protection locked="0"/>
    </xf>
    <xf numFmtId="42" fontId="1" fillId="0" borderId="7" xfId="4" applyNumberFormat="1" applyFont="1" applyFill="1" applyBorder="1" applyProtection="1"/>
    <xf numFmtId="42" fontId="5" fillId="0" borderId="7" xfId="4" applyNumberFormat="1" applyFont="1" applyFill="1" applyBorder="1" applyProtection="1"/>
    <xf numFmtId="42" fontId="1" fillId="0" borderId="26" xfId="4" applyNumberFormat="1" applyFont="1" applyFill="1" applyBorder="1" applyProtection="1">
      <protection locked="0"/>
    </xf>
    <xf numFmtId="0" fontId="1" fillId="2" borderId="17" xfId="0" quotePrefix="1" applyFont="1" applyFill="1" applyBorder="1" applyAlignment="1" applyProtection="1">
      <alignment horizontal="center"/>
      <protection locked="0"/>
    </xf>
    <xf numFmtId="0" fontId="8" fillId="2" borderId="5" xfId="0" quotePrefix="1" applyFont="1" applyFill="1" applyBorder="1" applyAlignment="1" applyProtection="1">
      <alignment horizontal="center"/>
      <protection locked="0"/>
    </xf>
    <xf numFmtId="0" fontId="1" fillId="0" borderId="17" xfId="0" quotePrefix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3" xfId="0" applyFont="1" applyBorder="1" applyAlignment="1" applyProtection="1">
      <alignment wrapText="1"/>
      <protection locked="0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9" applyBorder="1" applyAlignment="1" applyProtection="1"/>
    <xf numFmtId="0" fontId="14" fillId="0" borderId="7" xfId="0" applyFont="1" applyBorder="1" applyAlignment="1" applyProtection="1">
      <alignment vertical="top"/>
      <protection locked="0"/>
    </xf>
    <xf numFmtId="42" fontId="1" fillId="0" borderId="5" xfId="4" applyNumberFormat="1" applyFont="1" applyFill="1" applyBorder="1" applyProtection="1">
      <protection locked="0"/>
    </xf>
    <xf numFmtId="0" fontId="5" fillId="2" borderId="4" xfId="0" applyFont="1" applyFill="1" applyBorder="1"/>
    <xf numFmtId="165" fontId="5" fillId="2" borderId="5" xfId="4" applyNumberFormat="1" applyFont="1" applyFill="1" applyBorder="1" applyProtection="1"/>
    <xf numFmtId="0" fontId="5" fillId="0" borderId="6" xfId="0" applyFont="1" applyBorder="1"/>
    <xf numFmtId="168" fontId="3" fillId="0" borderId="2" xfId="0" applyNumberFormat="1" applyFont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8" fillId="0" borderId="1" xfId="4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8" fillId="0" borderId="9" xfId="4" applyNumberFormat="1" applyFont="1" applyFill="1" applyBorder="1" applyAlignment="1">
      <alignment horizontal="center"/>
    </xf>
    <xf numFmtId="0" fontId="7" fillId="0" borderId="27" xfId="9" applyFont="1" applyBorder="1" applyProtection="1"/>
    <xf numFmtId="0" fontId="13" fillId="0" borderId="0" xfId="0" applyFont="1"/>
    <xf numFmtId="0" fontId="0" fillId="0" borderId="28" xfId="0" applyBorder="1"/>
    <xf numFmtId="0" fontId="0" fillId="0" borderId="3" xfId="0" applyBorder="1" applyProtection="1">
      <protection locked="0"/>
    </xf>
    <xf numFmtId="0" fontId="3" fillId="0" borderId="8" xfId="9" applyBorder="1" applyProtection="1">
      <protection locked="0"/>
    </xf>
    <xf numFmtId="0" fontId="0" fillId="0" borderId="29" xfId="0" applyBorder="1" applyProtection="1">
      <protection locked="0"/>
    </xf>
    <xf numFmtId="0" fontId="5" fillId="2" borderId="3" xfId="0" applyFont="1" applyFill="1" applyBorder="1"/>
    <xf numFmtId="0" fontId="1" fillId="2" borderId="29" xfId="0" applyFont="1" applyFill="1" applyBorder="1" applyAlignment="1" applyProtection="1">
      <alignment horizontal="left"/>
      <protection locked="0"/>
    </xf>
    <xf numFmtId="0" fontId="3" fillId="0" borderId="4" xfId="0" applyFont="1" applyBorder="1"/>
    <xf numFmtId="0" fontId="3" fillId="0" borderId="6" xfId="0" applyFont="1" applyBorder="1"/>
    <xf numFmtId="0" fontId="5" fillId="2" borderId="7" xfId="0" applyFont="1" applyFill="1" applyBorder="1" applyAlignment="1" applyProtection="1">
      <alignment horizontal="center"/>
      <protection locked="0"/>
    </xf>
    <xf numFmtId="168" fontId="5" fillId="2" borderId="3" xfId="0" applyNumberFormat="1" applyFont="1" applyFill="1" applyBorder="1" applyAlignment="1">
      <alignment horizontal="center"/>
    </xf>
    <xf numFmtId="0" fontId="3" fillId="0" borderId="3" xfId="9" applyBorder="1" applyProtection="1"/>
    <xf numFmtId="0" fontId="0" fillId="2" borderId="29" xfId="0" applyFill="1" applyBorder="1" applyProtection="1">
      <protection locked="0"/>
    </xf>
    <xf numFmtId="0" fontId="7" fillId="0" borderId="23" xfId="9" applyFont="1" applyBorder="1" applyProtection="1"/>
    <xf numFmtId="0" fontId="15" fillId="2" borderId="1" xfId="0" quotePrefix="1" applyFont="1" applyFill="1" applyBorder="1" applyAlignment="1" applyProtection="1">
      <alignment horizontal="center"/>
      <protection locked="0"/>
    </xf>
    <xf numFmtId="164" fontId="15" fillId="2" borderId="1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0" fontId="15" fillId="0" borderId="1" xfId="0" quotePrefix="1" applyFont="1" applyBorder="1" applyAlignment="1" applyProtection="1">
      <alignment horizontal="center"/>
      <protection locked="0"/>
    </xf>
    <xf numFmtId="164" fontId="15" fillId="2" borderId="1" xfId="0" applyNumberFormat="1" applyFont="1" applyFill="1" applyBorder="1" applyAlignment="1" applyProtection="1">
      <alignment horizontal="center"/>
      <protection locked="0"/>
    </xf>
    <xf numFmtId="164" fontId="15" fillId="2" borderId="5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 applyProtection="1">
      <alignment horizontal="center"/>
      <protection locked="0"/>
    </xf>
    <xf numFmtId="2" fontId="8" fillId="2" borderId="3" xfId="4" applyNumberFormat="1" applyFont="1" applyFill="1" applyBorder="1" applyProtection="1"/>
    <xf numFmtId="166" fontId="3" fillId="2" borderId="3" xfId="4" applyNumberFormat="1" applyFont="1" applyFill="1" applyBorder="1" applyProtection="1"/>
    <xf numFmtId="2" fontId="8" fillId="0" borderId="5" xfId="4" applyNumberFormat="1" applyFont="1" applyFill="1" applyBorder="1" applyAlignment="1">
      <alignment horizontal="center"/>
    </xf>
    <xf numFmtId="2" fontId="8" fillId="0" borderId="7" xfId="4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7" applyNumberFormat="1" applyFill="1" applyBorder="1" applyProtection="1"/>
    <xf numFmtId="0" fontId="6" fillId="0" borderId="0" xfId="1"/>
  </cellXfs>
  <cellStyles count="11">
    <cellStyle name="Currency" xfId="4" builtinId="4"/>
    <cellStyle name="Heading 1" xfId="1" builtinId="16" customBuiltin="1"/>
    <cellStyle name="Heading 1 2" xfId="6" xr:uid="{00000000-0005-0000-0000-000002000000}"/>
    <cellStyle name="Heading 2" xfId="2" builtinId="17" customBuiltin="1"/>
    <cellStyle name="Heading 2 2" xfId="5" xr:uid="{00000000-0005-0000-0000-000004000000}"/>
    <cellStyle name="Heading 3" xfId="3" builtinId="18" customBuiltin="1"/>
    <cellStyle name="Heading 4" xfId="9" builtinId="19" customBuiltin="1"/>
    <cellStyle name="Normal" xfId="0" builtinId="0"/>
    <cellStyle name="Normal 2" xfId="8" xr:uid="{00000000-0005-0000-0000-000008000000}"/>
    <cellStyle name="Percent" xfId="10" builtinId="5"/>
    <cellStyle name="Total 2" xfId="7" xr:uid="{00000000-0005-0000-0000-00000A000000}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8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&quot;$&quot;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7" formatCode="#,##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0.00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000000"/>
          <bgColor rgb="FFFFFFFF"/>
        </patternFill>
      </fill>
      <protection locked="0" hidden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6774468-AD26-43B4-878D-3037D665E5D6}" name="Table16" displayName="Table16" ref="A13:B20" totalsRowShown="0" headerRowDxfId="82" dataDxfId="80" headerRowBorderDxfId="81" tableBorderDxfId="79" totalsRowBorderDxfId="78">
  <tableColumns count="2">
    <tableColumn id="1" xr3:uid="{24466C26-1034-4386-95AA-CD75B2A908DF}" name="Information Requested" dataDxfId="77"/>
    <tableColumn id="2" xr3:uid="{A13AE5D2-E81C-4C1D-A934-9FB4E2651B20}" name="Information To Complete" dataDxfId="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: Site Information" altTextSummary="Applicant's site specific information to complete for one site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EED3A14-E922-47D6-835E-BAE83DF83EA9}" name="Table24" displayName="Table24" ref="A12:B20" totalsRowShown="0" headerRowDxfId="17" headerRowBorderDxfId="16" tableBorderDxfId="15" totalsRowBorderDxfId="14">
  <autoFilter ref="A12:B20" xr:uid="{0D39E171-B4EC-46E9-9083-7DC0C9380615}">
    <filterColumn colId="0" hiddenButton="1"/>
    <filterColumn colId="1" hiddenButton="1"/>
  </autoFilter>
  <tableColumns count="2">
    <tableColumn id="1" xr3:uid="{A64AAE19-D9C4-4608-B8C2-8A78D5265DD7}" name="Information Requested" dataDxfId="13"/>
    <tableColumn id="2" xr3:uid="{EF0BFFB7-C5A3-496F-8969-7633E1CCEB51}" name="Information to Complete" dataDxfId="12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ther Income Needed" altTextSummary="Complete Other Income Needed if requried in Worksheet A9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004A86F-C7F6-4C10-AB14-3A3A31A5D729}" name="Table25" displayName="Table25" ref="A2:G67" totalsRowShown="0" headerRowDxfId="11" dataDxfId="9" headerRowBorderDxfId="10" tableBorderDxfId="8" totalsRowBorderDxfId="7" dataCellStyle="Currency">
  <autoFilter ref="A2:G67" xr:uid="{3487E7DD-A581-4B75-946B-855CEDB50EA0}"/>
  <tableColumns count="7">
    <tableColumn id="1" xr3:uid="{6B19CFE8-2580-4706-9721-5F34D374706E}" name="Service County" dataDxfId="6"/>
    <tableColumn id="2" xr3:uid="{497FAAC4-DB47-4B27-9F0D-5C4C431F2CBD}" name="Contract Rate for Full-Day Service" dataDxfId="5" dataCellStyle="Currency"/>
    <tableColumn id="7" xr3:uid="{88CB76B3-1A9B-40B5-91C4-B0247344AF43}" name="Three Year Old Part-Day Adjustment Factor" dataDxfId="4" dataCellStyle="Currency"/>
    <tableColumn id="3" xr3:uid="{E02CEF16-B4DE-496F-872E-778DCBA79915}" name="Four Year Old Part-Day Adjustment Factor" dataDxfId="3" dataCellStyle="Currency"/>
    <tableColumn id="4" xr3:uid="{050A1CF6-A58B-40F7-A732-89794780FC71}" name="Exceptional Needs Part-Day Adjustment Factor" dataDxfId="2" dataCellStyle="Currency"/>
    <tableColumn id="5" xr3:uid="{B41F2CB0-3069-4E8D-B165-FD09EE8F4F56}" name="Severely Disabled Part-Day Adjustment Factor" dataDxfId="1" dataCellStyle="Currency"/>
    <tableColumn id="6" xr3:uid="{BED926BB-D458-4573-A522-6C1DE53032D2}" name="Contract Rate for Part-Day Service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alifornia State Preschool Program (CSPP) Rates by Service County" altTextSummary="CSPP Rates by Service Count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39DE6F2-C8BD-441F-8281-E788ADF4B169}" name="Table9" displayName="Table9" ref="A10:B15" totalsRowShown="0" headerRowBorderDxfId="75" tableBorderDxfId="74" totalsRowBorderDxfId="73">
  <autoFilter ref="A10:B15" xr:uid="{5C119F1C-CD5D-4252-AADA-856FE239EF22}">
    <filterColumn colId="0" hiddenButton="1"/>
    <filterColumn colId="1" hiddenButton="1"/>
  </autoFilter>
  <tableColumns count="2">
    <tableColumn id="1" xr3:uid="{DAE80509-9E1D-42C4-98A0-ABD12C391338}" name="Adjustment Factors" dataDxfId="72"/>
    <tableColumn id="2" xr3:uid="{5E8A8674-91A4-4813-8CAE-4A96AE815E68}" name="Service Calculations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vice County Rate Information" altTextSummary="Service County Rate Information will auto-populat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BEF3D7A-40D9-4CE4-AC20-8039A0BBD779}" name="Table31115" displayName="Table31115" ref="A13:D20" totalsRowShown="0" headerRowDxfId="70" dataDxfId="68" headerRowBorderDxfId="69" tableBorderDxfId="67" totalsRowBorderDxfId="66">
  <tableColumns count="4">
    <tableColumn id="1" xr3:uid="{33468466-3006-4EE3-A0E9-8FC222064D1D}" name="Child Enrollment Categories" dataDxfId="65"/>
    <tableColumn id="2" xr3:uid="{1F161C30-C86C-4853-AFF6-71888200DC3B}" name="Total Certified Children _x000a_per day" dataDxfId="64"/>
    <tableColumn id="3" xr3:uid="{018A0107-CE53-4330-B940-E8850F715D42}" name="Adjustment Factor" dataDxfId="63"/>
    <tableColumn id="4" xr3:uid="{4FC577EF-F7B7-489A-A8AE-B814C80FB774}" name="Total Adjusted Child Days of Enrollment per day" dataDxfId="62">
      <calculatedColumnFormula>Table31115[[#This Row],[Total Certified Children 
per day]]*Table31115[[#This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Site Specific Child Enrollment Categories" altTextSummary="Table calculates applicant's site specific Total Adjusted Days of Enrollment per da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7EEA16B-86F0-4A35-A8FE-C8B33EEBC93A}" name="Table13541216" displayName="Table13541216" ref="A14:E15" totalsRowShown="0" headerRowDxfId="61" dataDxfId="59" headerRowBorderDxfId="60" tableBorderDxfId="58" totalsRowBorderDxfId="57">
  <tableColumns count="5">
    <tableColumn id="1" xr3:uid="{D7DFF39C-98BA-4833-BC3C-4B56FFB1927A}" name="Total Adjusted Child Days of Enrollment per day_x000a_" dataDxfId="56"/>
    <tableColumn id="2" xr3:uid="{FC504140-28A3-4BFD-B708-7E29C779E1BE}" name="Total Days of Operation _x000a_From Program Calendar_x000a_" dataDxfId="55"/>
    <tableColumn id="3" xr3:uid="{D3D372A1-2F09-4B35-A56B-65F309E3CF1D}" name="Total Annual Adjusted Child Days of Enrollment_x000a_" dataDxfId="54">
      <calculatedColumnFormula>Table13541216[Total Adjusted Child Days of Enrollment per day
]*Table13541216[Total Days of Operation 
From Program Calendar
]</calculatedColumnFormula>
    </tableColumn>
    <tableColumn id="4" xr3:uid="{64801A52-B014-44AB-8B3C-7ECC9A6298ED}" name="Contract Rate for Full-Day Service" dataDxfId="53" dataCellStyle="Currency"/>
    <tableColumn id="5" xr3:uid="{AFA9E47E-2077-4355-94A9-43099EC8AFFF}" name="Funds Requested Per Site_x000a_" dataDxfId="52" dataCellStyle="Currency">
      <calculatedColumnFormula>Table13541216[Total Annual Adjusted Child Days of Enrollment
]*Table13541216[Contract Rate for Full-Day Service]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I: Site Specific Funds Requested Calculation" altTextSummary="Applicant's site specific information to complete for one sit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138760-ED4E-4909-BD89-903719631C77}" name="Table36" displayName="Table36" ref="A11:D18" totalsRowShown="0" headerRowDxfId="51" dataDxfId="49" headerRowBorderDxfId="50" tableBorderDxfId="48" totalsRowBorderDxfId="47">
  <tableColumns count="4">
    <tableColumn id="1" xr3:uid="{00000000-0010-0000-0300-000001000000}" name="Child Enrollment Categories" dataDxfId="46"/>
    <tableColumn id="2" xr3:uid="{00000000-0010-0000-0300-000002000000}" name="Total _x000a_Non-Certified Children per day" dataDxfId="45"/>
    <tableColumn id="3" xr3:uid="{00000000-0010-0000-0300-000003000000}" name="Adjustment Factor" dataDxfId="44"/>
    <tableColumn id="4" xr3:uid="{00000000-0010-0000-0300-000004000000}" name="Total Adjusted Non-Certified Child Days of Enrollment per day" dataDxfId="43">
      <calculatedColumnFormula>Table36[[#This Row],[Total 
Non-Certified Children per day]]*Table36[[#This Row],[Adjustment Factor]]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ite Specific Child Enrollment Categories" altTextSummary="Table calculates applicant's site specific Total Adjusted Days of Enrollment per day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SiteSummaryInformation13" displayName="SiteSummaryInformation13" ref="A7:C43" totalsRowShown="0" headerRowDxfId="42" dataDxfId="40" headerRowBorderDxfId="41" tableBorderDxfId="39" totalsRowBorderDxfId="38" headerRowCellStyle="Normal 2">
  <autoFilter ref="A7:C43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500-000001000000}" name="Site Name (From B1, Section 1)" dataDxfId="37" totalsRowDxfId="36"/>
    <tableColumn id="2" xr3:uid="{00000000-0010-0000-0500-000002000000}" name="Total Annual Adjusted Child Days of Enrollment per site (From B4, Section 3, Column C )" dataDxfId="35" totalsRowDxfId="34"/>
    <tableColumn id="5" xr3:uid="{00000000-0010-0000-0500-000005000000}" name="Total Funds Requested Per Site (From B4, Section 3, Column E)" dataDxfId="33" totalsRowDxfId="32">
      <calculatedColumnFormula>ROUND(#REF!*49.54,0)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ite Summary Information Table" altTextSummary="Complete with site name, total certified children per day and total adjusted child days of enrollment. The total annual adjusted child days of enrollment and total funds requested auto-populate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AB38AE1-CA40-4183-92F2-F17CE34B4FF4}" name="Table6" displayName="Table6" ref="A10:B28" totalsRowShown="0" headerRowDxfId="31" tableBorderDxfId="30">
  <tableColumns count="2">
    <tableColumn id="1" xr3:uid="{E9E72D99-2761-47A8-8B29-69D117269887}" name="Information Requested" dataDxfId="29"/>
    <tableColumn id="2" xr3:uid="{04F92CFB-3ECA-4A10-8619-79EFDA5BC080}" name="Information to Complete" dataDxfId="28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: Related Reimbursable Expenses" altTextSummary="Applicant's related reimbursable expenses to complete for one site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3714B17-FDD5-4335-BF67-7052516AF48F}" name="Table720" displayName="Table720" ref="A10:B20" totalsRowShown="0" headerRowDxfId="27" headerRowBorderDxfId="26" tableBorderDxfId="25" totalsRowBorderDxfId="24">
  <tableColumns count="2">
    <tableColumn id="1" xr3:uid="{EAC7B71A-4325-4CFF-A327-36C5DC34A62A}" name="Information Requested"/>
    <tableColumn id="2" xr3:uid="{43319928-DFC3-41AF-BB56-12EA99EB499A}" name="Enrollment and Fiscal Summar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Calculation Data for Certified Children" altTextSummary="Applicant's calculation data for certified children to complete for one site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00D70BA-500E-4F2B-919A-19163FF30471}" name="Table82124" displayName="Table82124" ref="A11:B16" totalsRowShown="0" headerRowDxfId="23" headerRowBorderDxfId="22" tableBorderDxfId="21" totalsRowBorderDxfId="20">
  <tableColumns count="2">
    <tableColumn id="1" xr3:uid="{592218BB-8B96-4B7E-B090-046A7517A962}" name="Information Requested" dataDxfId="19"/>
    <tableColumn id="2" xr3:uid="{17CD8388-F945-4F04-8293-0678F9A9EBF5}" name="Funding Calculations" dataDxfId="18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tion II: Funding Calculations" altTextSummary="Funding Calculations will auto-populat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abSelected="1"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225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226</v>
      </c>
      <c r="B3"/>
      <c r="C3"/>
      <c r="D3"/>
      <c r="E3"/>
      <c r="F3"/>
    </row>
    <row r="4" spans="1:6" ht="35.15" customHeight="1" x14ac:dyDescent="0.35">
      <c r="A4" s="9" t="s">
        <v>1</v>
      </c>
      <c r="B4"/>
      <c r="C4"/>
      <c r="D4"/>
      <c r="E4"/>
      <c r="F4"/>
    </row>
    <row r="5" spans="1:6" ht="35.15" customHeight="1" x14ac:dyDescent="0.35">
      <c r="A5" s="10" t="s">
        <v>2</v>
      </c>
      <c r="B5"/>
      <c r="C5"/>
      <c r="D5"/>
      <c r="E5"/>
      <c r="F5"/>
    </row>
    <row r="6" spans="1:6" ht="15.5" x14ac:dyDescent="0.35">
      <c r="A6" s="7" t="s">
        <v>3</v>
      </c>
      <c r="B6"/>
      <c r="C6"/>
      <c r="D6"/>
      <c r="E6"/>
      <c r="F6"/>
    </row>
    <row r="7" spans="1:6" ht="15.5" x14ac:dyDescent="0.35">
      <c r="A7" s="7" t="s">
        <v>4</v>
      </c>
      <c r="B7"/>
      <c r="C7"/>
      <c r="D7"/>
      <c r="E7"/>
      <c r="F7"/>
    </row>
    <row r="8" spans="1:6" ht="15.5" x14ac:dyDescent="0.35">
      <c r="A8" s="7" t="s">
        <v>5</v>
      </c>
      <c r="B8"/>
      <c r="C8"/>
      <c r="D8"/>
      <c r="E8"/>
      <c r="F8"/>
    </row>
    <row r="9" spans="1:6" ht="15.5" x14ac:dyDescent="0.35">
      <c r="A9" s="11" t="s">
        <v>6</v>
      </c>
      <c r="B9"/>
      <c r="C9"/>
      <c r="D9"/>
      <c r="E9"/>
      <c r="F9"/>
    </row>
    <row r="10" spans="1:6" ht="15.5" x14ac:dyDescent="0.35">
      <c r="A10" s="7" t="s">
        <v>7</v>
      </c>
      <c r="B10"/>
      <c r="C10"/>
      <c r="D10"/>
      <c r="E10"/>
      <c r="F10"/>
    </row>
    <row r="11" spans="1:6" ht="15.5" x14ac:dyDescent="0.35">
      <c r="A11" s="7" t="s">
        <v>8</v>
      </c>
      <c r="B11"/>
      <c r="C11"/>
      <c r="D11"/>
      <c r="E11"/>
      <c r="F11"/>
    </row>
    <row r="12" spans="1:6" ht="35.15" customHeight="1" x14ac:dyDescent="0.35">
      <c r="A12" s="114" t="s">
        <v>9</v>
      </c>
      <c r="B12" s="115"/>
    </row>
    <row r="13" spans="1:6" ht="35.15" customHeight="1" x14ac:dyDescent="0.35">
      <c r="A13" s="72" t="s">
        <v>10</v>
      </c>
      <c r="B13" s="73" t="s">
        <v>11</v>
      </c>
    </row>
    <row r="14" spans="1:6" ht="21" customHeight="1" x14ac:dyDescent="0.35">
      <c r="A14" s="12" t="s">
        <v>12</v>
      </c>
      <c r="B14" s="42" t="s">
        <v>155</v>
      </c>
      <c r="C14" s="5"/>
    </row>
    <row r="15" spans="1:6" ht="21" customHeight="1" x14ac:dyDescent="0.35">
      <c r="A15" s="12" t="s">
        <v>14</v>
      </c>
      <c r="B15" s="43" t="s">
        <v>15</v>
      </c>
    </row>
    <row r="16" spans="1:6" ht="21" customHeight="1" x14ac:dyDescent="0.35">
      <c r="A16" s="12" t="s">
        <v>16</v>
      </c>
      <c r="B16" s="43" t="s">
        <v>247</v>
      </c>
    </row>
    <row r="17" spans="1:2" ht="21" customHeight="1" x14ac:dyDescent="0.35">
      <c r="A17" s="12" t="s">
        <v>17</v>
      </c>
      <c r="B17" s="43" t="s">
        <v>18</v>
      </c>
    </row>
    <row r="18" spans="1:2" ht="21" customHeight="1" x14ac:dyDescent="0.35">
      <c r="A18" s="12" t="s">
        <v>19</v>
      </c>
      <c r="B18" s="43" t="s">
        <v>20</v>
      </c>
    </row>
    <row r="19" spans="1:2" ht="21" customHeight="1" x14ac:dyDescent="0.35">
      <c r="A19" s="12" t="s">
        <v>21</v>
      </c>
      <c r="B19" s="43" t="s">
        <v>22</v>
      </c>
    </row>
    <row r="20" spans="1:2" ht="21" customHeight="1" x14ac:dyDescent="0.35">
      <c r="A20" s="13" t="s">
        <v>23</v>
      </c>
      <c r="B20" s="44" t="s">
        <v>24</v>
      </c>
    </row>
  </sheetData>
  <sheetProtection algorithmName="SHA-512" hashValue="Jelmv+FiJz0trvw/6I3q4d+uZSwvfIBBZQPiPAP3mfV22qmO2GdFR7Jcnrv3OeyaMZlMlHMpFi3NNSS8EEGzgA==" saltValue="YG4O010zxcDEthbCIXJKIQ==" spinCount="100000" sheet="1" objects="1" scenarios="1"/>
  <dataValidations count="1">
    <dataValidation type="list" allowBlank="1" showInputMessage="1" showErrorMessage="1" sqref="B14" xr:uid="{2C9BFE99-2A16-4F6B-9A87-26288C9EC787}">
      <formula1>County</formula1>
    </dataValidation>
  </dataValidations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EF9F-5B15-41EC-827E-E44618B520C4}">
  <dimension ref="A1:B20"/>
  <sheetViews>
    <sheetView workbookViewId="0"/>
  </sheetViews>
  <sheetFormatPr defaultColWidth="9.1796875" defaultRowHeight="14.5" x14ac:dyDescent="0.35"/>
  <cols>
    <col min="1" max="1" width="62" style="4" customWidth="1"/>
    <col min="2" max="2" width="82.54296875" style="4" bestFit="1" customWidth="1"/>
    <col min="3" max="16384" width="9.1796875" style="4"/>
  </cols>
  <sheetData>
    <row r="1" spans="1:2" ht="28.5" customHeight="1" x14ac:dyDescent="0.4">
      <c r="A1" s="6" t="s">
        <v>239</v>
      </c>
      <c r="B1"/>
    </row>
    <row r="2" spans="1:2" ht="29.25" customHeight="1" x14ac:dyDescent="0.35">
      <c r="A2" s="10" t="s">
        <v>131</v>
      </c>
      <c r="B2"/>
    </row>
    <row r="3" spans="1:2" ht="15.5" x14ac:dyDescent="0.35">
      <c r="A3" s="7" t="s">
        <v>240</v>
      </c>
      <c r="B3" s="7"/>
    </row>
    <row r="4" spans="1:2" ht="15.5" x14ac:dyDescent="0.35">
      <c r="A4" s="7" t="s">
        <v>132</v>
      </c>
      <c r="B4" s="7"/>
    </row>
    <row r="5" spans="1:2" ht="15.5" x14ac:dyDescent="0.35">
      <c r="A5" s="7" t="s">
        <v>133</v>
      </c>
      <c r="B5" s="7"/>
    </row>
    <row r="6" spans="1:2" ht="15.5" x14ac:dyDescent="0.35">
      <c r="A6" s="7" t="s">
        <v>134</v>
      </c>
      <c r="B6" s="7"/>
    </row>
    <row r="7" spans="1:2" ht="15.5" x14ac:dyDescent="0.35">
      <c r="A7" s="7" t="s">
        <v>135</v>
      </c>
      <c r="B7" s="7"/>
    </row>
    <row r="8" spans="1:2" ht="15.5" x14ac:dyDescent="0.35">
      <c r="A8" s="7" t="s">
        <v>136</v>
      </c>
      <c r="B8" s="7"/>
    </row>
    <row r="9" spans="1:2" ht="15.5" x14ac:dyDescent="0.35">
      <c r="A9" s="7" t="s">
        <v>137</v>
      </c>
      <c r="B9" s="7"/>
    </row>
    <row r="10" spans="1:2" ht="15.5" x14ac:dyDescent="0.35">
      <c r="A10" s="34" t="s">
        <v>138</v>
      </c>
      <c r="B10" s="34"/>
    </row>
    <row r="11" spans="1:2" ht="15.5" x14ac:dyDescent="0.35">
      <c r="A11" s="89" t="s">
        <v>139</v>
      </c>
      <c r="B11" s="89"/>
    </row>
    <row r="12" spans="1:2" ht="33" customHeight="1" x14ac:dyDescent="0.35">
      <c r="A12" s="87" t="s">
        <v>10</v>
      </c>
      <c r="B12" s="88" t="s">
        <v>75</v>
      </c>
    </row>
    <row r="13" spans="1:2" ht="15.5" x14ac:dyDescent="0.35">
      <c r="A13" s="12" t="s">
        <v>140</v>
      </c>
      <c r="B13" s="91" t="s">
        <v>252</v>
      </c>
    </row>
    <row r="14" spans="1:2" ht="15.5" x14ac:dyDescent="0.35">
      <c r="A14" s="12" t="s">
        <v>141</v>
      </c>
      <c r="B14" s="91" t="s">
        <v>142</v>
      </c>
    </row>
    <row r="15" spans="1:2" ht="15.5" x14ac:dyDescent="0.35">
      <c r="A15" s="12" t="s">
        <v>143</v>
      </c>
      <c r="B15" s="91" t="s">
        <v>144</v>
      </c>
    </row>
    <row r="16" spans="1:2" ht="15.5" x14ac:dyDescent="0.35">
      <c r="A16" s="12" t="s">
        <v>145</v>
      </c>
      <c r="B16" s="91" t="s">
        <v>146</v>
      </c>
    </row>
    <row r="17" spans="1:2" ht="15.5" x14ac:dyDescent="0.35">
      <c r="A17" s="12" t="s">
        <v>147</v>
      </c>
      <c r="B17" s="91" t="s">
        <v>148</v>
      </c>
    </row>
    <row r="18" spans="1:2" ht="15.5" x14ac:dyDescent="0.35">
      <c r="A18" s="12" t="s">
        <v>149</v>
      </c>
      <c r="B18" s="91" t="s">
        <v>150</v>
      </c>
    </row>
    <row r="19" spans="1:2" ht="15.5" x14ac:dyDescent="0.35">
      <c r="A19" s="92" t="s">
        <v>151</v>
      </c>
      <c r="B19" s="93">
        <f t="shared" ref="B19" si="0">SUM(B13:B18)</f>
        <v>0</v>
      </c>
    </row>
    <row r="20" spans="1:2" ht="16.5" x14ac:dyDescent="0.35">
      <c r="A20" s="94" t="s">
        <v>152</v>
      </c>
      <c r="B20" s="90" t="s">
        <v>153</v>
      </c>
    </row>
  </sheetData>
  <sheetProtection algorithmName="SHA-512" hashValue="lAtcJKlgXwZnNOg8hcTLKLavJd1MxZ9xm7GJGb+9oMx400/eCHKp23ZjDibBIs5IU4qz/CpAfzrOt0OI/vt9TA==" saltValue="RifK0P2zPGQ2r0JHLN3b3Q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9632C-CF9D-4244-B3F3-DCE2005508EE}">
  <dimension ref="A1:K67"/>
  <sheetViews>
    <sheetView workbookViewId="0">
      <pane ySplit="2" topLeftCell="A3" activePane="bottomLeft" state="frozen"/>
      <selection activeCell="B14" sqref="B14"/>
      <selection pane="bottomLeft"/>
    </sheetView>
  </sheetViews>
  <sheetFormatPr defaultColWidth="9.1796875" defaultRowHeight="15.5" x14ac:dyDescent="0.35"/>
  <cols>
    <col min="1" max="1" width="22.81640625" style="1" bestFit="1" customWidth="1"/>
    <col min="2" max="2" width="38.7265625" style="1" customWidth="1"/>
    <col min="3" max="3" width="35.26953125" style="1" customWidth="1"/>
    <col min="4" max="4" width="32" style="1" customWidth="1"/>
    <col min="5" max="5" width="52.1796875" style="1" customWidth="1"/>
    <col min="6" max="6" width="51.26953125" style="1" customWidth="1"/>
    <col min="7" max="7" width="39.26953125" style="1" hidden="1" customWidth="1"/>
    <col min="8" max="16384" width="9.1796875" style="1"/>
  </cols>
  <sheetData>
    <row r="1" spans="1:10" ht="20" x14ac:dyDescent="0.4">
      <c r="A1" s="132" t="s">
        <v>154</v>
      </c>
    </row>
    <row r="2" spans="1:10" s="3" customFormat="1" ht="68.25" customHeight="1" x14ac:dyDescent="0.35">
      <c r="A2" s="95" t="s">
        <v>155</v>
      </c>
      <c r="B2" s="96" t="s">
        <v>28</v>
      </c>
      <c r="C2" s="96" t="s">
        <v>221</v>
      </c>
      <c r="D2" s="96" t="s">
        <v>222</v>
      </c>
      <c r="E2" s="96" t="s">
        <v>29</v>
      </c>
      <c r="F2" s="96" t="s">
        <v>30</v>
      </c>
      <c r="G2" s="97" t="s">
        <v>156</v>
      </c>
    </row>
    <row r="3" spans="1:10" x14ac:dyDescent="0.35">
      <c r="A3" s="98" t="s">
        <v>13</v>
      </c>
      <c r="B3" s="123">
        <v>79.39</v>
      </c>
      <c r="C3" s="99">
        <v>1.0827</v>
      </c>
      <c r="D3" s="99">
        <v>0.60150000000000003</v>
      </c>
      <c r="E3" s="99">
        <v>1.4436</v>
      </c>
      <c r="F3" s="99">
        <v>1.4436</v>
      </c>
      <c r="G3" s="128">
        <v>47.7485</v>
      </c>
    </row>
    <row r="4" spans="1:10" x14ac:dyDescent="0.35">
      <c r="A4" s="98" t="s">
        <v>157</v>
      </c>
      <c r="B4" s="123">
        <v>79.39</v>
      </c>
      <c r="C4" s="99">
        <v>1.0827</v>
      </c>
      <c r="D4" s="99">
        <v>0.60150000000000003</v>
      </c>
      <c r="E4" s="99">
        <v>1.4436</v>
      </c>
      <c r="F4" s="99">
        <v>1.4436</v>
      </c>
      <c r="G4" s="128">
        <v>47.7485</v>
      </c>
    </row>
    <row r="5" spans="1:10" x14ac:dyDescent="0.35">
      <c r="A5" s="98" t="s">
        <v>158</v>
      </c>
      <c r="B5" s="123">
        <v>55.27</v>
      </c>
      <c r="C5" s="99">
        <v>1.1147</v>
      </c>
      <c r="D5" s="99">
        <v>0.61929999999999996</v>
      </c>
      <c r="E5" s="99">
        <v>1.4863</v>
      </c>
      <c r="F5" s="99">
        <v>1.4863</v>
      </c>
      <c r="G5" s="128">
        <v>32.119999999999997</v>
      </c>
    </row>
    <row r="6" spans="1:10" x14ac:dyDescent="0.35">
      <c r="A6" s="98" t="s">
        <v>159</v>
      </c>
      <c r="B6" s="123">
        <v>55.27</v>
      </c>
      <c r="C6" s="99">
        <v>1.1147</v>
      </c>
      <c r="D6" s="99">
        <v>0.61929999999999996</v>
      </c>
      <c r="E6" s="99">
        <v>1.4863</v>
      </c>
      <c r="F6" s="99">
        <v>1.4863</v>
      </c>
      <c r="G6" s="128">
        <v>32.119999999999997</v>
      </c>
      <c r="J6" s="2"/>
    </row>
    <row r="7" spans="1:10" x14ac:dyDescent="0.35">
      <c r="A7" s="98" t="s">
        <v>160</v>
      </c>
      <c r="B7" s="123">
        <v>55.27</v>
      </c>
      <c r="C7" s="99">
        <v>1.1147</v>
      </c>
      <c r="D7" s="99">
        <v>0.61929999999999996</v>
      </c>
      <c r="E7" s="99">
        <v>1.4863</v>
      </c>
      <c r="F7" s="99">
        <v>1.4863</v>
      </c>
      <c r="G7" s="128">
        <v>32.119999999999997</v>
      </c>
    </row>
    <row r="8" spans="1:10" x14ac:dyDescent="0.35">
      <c r="A8" s="98" t="s">
        <v>161</v>
      </c>
      <c r="B8" s="123">
        <v>55.27</v>
      </c>
      <c r="C8" s="99">
        <v>1.1147</v>
      </c>
      <c r="D8" s="99">
        <v>0.61929999999999996</v>
      </c>
      <c r="E8" s="99">
        <v>1.4863</v>
      </c>
      <c r="F8" s="99">
        <v>1.4863</v>
      </c>
      <c r="G8" s="128">
        <v>32.119999999999997</v>
      </c>
    </row>
    <row r="9" spans="1:10" x14ac:dyDescent="0.35">
      <c r="A9" s="98" t="s">
        <v>162</v>
      </c>
      <c r="B9" s="123">
        <v>55.27</v>
      </c>
      <c r="C9" s="99">
        <v>1.1147</v>
      </c>
      <c r="D9" s="99">
        <v>0.61929999999999996</v>
      </c>
      <c r="E9" s="99">
        <v>1.4863</v>
      </c>
      <c r="F9" s="99">
        <v>1.4863</v>
      </c>
      <c r="G9" s="128">
        <v>32.119999999999997</v>
      </c>
    </row>
    <row r="10" spans="1:10" x14ac:dyDescent="0.35">
      <c r="A10" s="98" t="s">
        <v>163</v>
      </c>
      <c r="B10" s="123">
        <v>74.97</v>
      </c>
      <c r="C10" s="99">
        <v>1.105</v>
      </c>
      <c r="D10" s="99">
        <v>0.6139</v>
      </c>
      <c r="E10" s="99">
        <v>1.4734</v>
      </c>
      <c r="F10" s="99">
        <v>1.4734</v>
      </c>
      <c r="G10" s="128">
        <v>46.029000000000003</v>
      </c>
    </row>
    <row r="11" spans="1:10" x14ac:dyDescent="0.35">
      <c r="A11" s="98" t="s">
        <v>164</v>
      </c>
      <c r="B11" s="123">
        <v>74.97</v>
      </c>
      <c r="C11" s="99">
        <v>1.105</v>
      </c>
      <c r="D11" s="99">
        <v>0.6139</v>
      </c>
      <c r="E11" s="99">
        <v>1.4734</v>
      </c>
      <c r="F11" s="99">
        <v>1.4734</v>
      </c>
      <c r="G11" s="128">
        <v>46.029000000000003</v>
      </c>
    </row>
    <row r="12" spans="1:10" x14ac:dyDescent="0.35">
      <c r="A12" s="98" t="s">
        <v>165</v>
      </c>
      <c r="B12" s="123">
        <v>55.27</v>
      </c>
      <c r="C12" s="99">
        <v>1.1147</v>
      </c>
      <c r="D12" s="99">
        <v>0.61929999999999996</v>
      </c>
      <c r="E12" s="99">
        <v>1.4863</v>
      </c>
      <c r="F12" s="99">
        <v>1.4863</v>
      </c>
      <c r="G12" s="128">
        <v>32.119999999999997</v>
      </c>
    </row>
    <row r="13" spans="1:10" x14ac:dyDescent="0.35">
      <c r="A13" s="98" t="s">
        <v>166</v>
      </c>
      <c r="B13" s="123">
        <v>56.44</v>
      </c>
      <c r="C13" s="99">
        <v>1.1363000000000001</v>
      </c>
      <c r="D13" s="99">
        <v>0.63129999999999997</v>
      </c>
      <c r="E13" s="99">
        <v>1.5150999999999999</v>
      </c>
      <c r="F13" s="99">
        <v>1.5150999999999999</v>
      </c>
      <c r="G13" s="128">
        <v>35.628500000000003</v>
      </c>
    </row>
    <row r="14" spans="1:10" x14ac:dyDescent="0.35">
      <c r="A14" s="98" t="s">
        <v>167</v>
      </c>
      <c r="B14" s="123">
        <v>55.27</v>
      </c>
      <c r="C14" s="99">
        <v>1.1147</v>
      </c>
      <c r="D14" s="99">
        <v>0.61929999999999996</v>
      </c>
      <c r="E14" s="99">
        <v>1.4863</v>
      </c>
      <c r="F14" s="99">
        <v>1.4863</v>
      </c>
      <c r="G14" s="128">
        <v>32.119999999999997</v>
      </c>
    </row>
    <row r="15" spans="1:10" x14ac:dyDescent="0.35">
      <c r="A15" s="98" t="s">
        <v>168</v>
      </c>
      <c r="B15" s="123">
        <v>55.27</v>
      </c>
      <c r="C15" s="99">
        <v>1.1147</v>
      </c>
      <c r="D15" s="99">
        <v>0.61929999999999996</v>
      </c>
      <c r="E15" s="99">
        <v>1.4863</v>
      </c>
      <c r="F15" s="99">
        <v>1.4863</v>
      </c>
      <c r="G15" s="128">
        <v>32.119999999999997</v>
      </c>
    </row>
    <row r="16" spans="1:10" x14ac:dyDescent="0.35">
      <c r="A16" s="98" t="s">
        <v>169</v>
      </c>
      <c r="B16" s="123">
        <v>55.27</v>
      </c>
      <c r="C16" s="99">
        <v>1.1147</v>
      </c>
      <c r="D16" s="99">
        <v>0.61929999999999996</v>
      </c>
      <c r="E16" s="99">
        <v>1.4863</v>
      </c>
      <c r="F16" s="99">
        <v>1.4863</v>
      </c>
      <c r="G16" s="128">
        <v>32.119999999999997</v>
      </c>
    </row>
    <row r="17" spans="1:7" x14ac:dyDescent="0.35">
      <c r="A17" s="98" t="s">
        <v>170</v>
      </c>
      <c r="B17" s="123">
        <v>55.27</v>
      </c>
      <c r="C17" s="99">
        <v>1.1147</v>
      </c>
      <c r="D17" s="99">
        <v>0.61929999999999996</v>
      </c>
      <c r="E17" s="99">
        <v>1.4863</v>
      </c>
      <c r="F17" s="99">
        <v>1.4863</v>
      </c>
      <c r="G17" s="128">
        <v>32.119999999999997</v>
      </c>
    </row>
    <row r="18" spans="1:7" x14ac:dyDescent="0.35">
      <c r="A18" s="98" t="s">
        <v>171</v>
      </c>
      <c r="B18" s="123">
        <v>55.27</v>
      </c>
      <c r="C18" s="99">
        <v>1.1147</v>
      </c>
      <c r="D18" s="99">
        <v>0.61929999999999996</v>
      </c>
      <c r="E18" s="99">
        <v>1.4863</v>
      </c>
      <c r="F18" s="99">
        <v>1.4863</v>
      </c>
      <c r="G18" s="128">
        <v>32.119999999999997</v>
      </c>
    </row>
    <row r="19" spans="1:7" x14ac:dyDescent="0.35">
      <c r="A19" s="98" t="s">
        <v>172</v>
      </c>
      <c r="B19" s="123">
        <v>55.27</v>
      </c>
      <c r="C19" s="99">
        <v>1.1147</v>
      </c>
      <c r="D19" s="99">
        <v>0.61929999999999996</v>
      </c>
      <c r="E19" s="99">
        <v>1.4863</v>
      </c>
      <c r="F19" s="99">
        <v>1.4863</v>
      </c>
      <c r="G19" s="128">
        <v>32.119999999999997</v>
      </c>
    </row>
    <row r="20" spans="1:7" x14ac:dyDescent="0.35">
      <c r="A20" s="98" t="s">
        <v>173</v>
      </c>
      <c r="B20" s="123">
        <v>55.27</v>
      </c>
      <c r="C20" s="99">
        <v>1.1147</v>
      </c>
      <c r="D20" s="99">
        <v>0.61929999999999996</v>
      </c>
      <c r="E20" s="99">
        <v>1.4863</v>
      </c>
      <c r="F20" s="99">
        <v>1.4863</v>
      </c>
      <c r="G20" s="128">
        <v>32.119999999999997</v>
      </c>
    </row>
    <row r="21" spans="1:7" x14ac:dyDescent="0.35">
      <c r="A21" s="98" t="s">
        <v>174</v>
      </c>
      <c r="B21" s="123">
        <v>55.27</v>
      </c>
      <c r="C21" s="99">
        <v>1.1147</v>
      </c>
      <c r="D21" s="99">
        <v>0.61929999999999996</v>
      </c>
      <c r="E21" s="99">
        <v>1.4863</v>
      </c>
      <c r="F21" s="99">
        <v>1.4863</v>
      </c>
      <c r="G21" s="128">
        <v>32.119999999999997</v>
      </c>
    </row>
    <row r="22" spans="1:7" x14ac:dyDescent="0.35">
      <c r="A22" s="98" t="s">
        <v>175</v>
      </c>
      <c r="B22" s="123">
        <v>55.27</v>
      </c>
      <c r="C22" s="99">
        <v>1.1147</v>
      </c>
      <c r="D22" s="99">
        <v>0.61929999999999996</v>
      </c>
      <c r="E22" s="99">
        <v>1.4863</v>
      </c>
      <c r="F22" s="99">
        <v>1.4863</v>
      </c>
      <c r="G22" s="128">
        <v>32.119999999999997</v>
      </c>
    </row>
    <row r="23" spans="1:7" x14ac:dyDescent="0.35">
      <c r="A23" s="98" t="s">
        <v>176</v>
      </c>
      <c r="B23" s="123">
        <v>62.66</v>
      </c>
      <c r="C23" s="99">
        <v>1.1400999999999999</v>
      </c>
      <c r="D23" s="99">
        <v>0.63339999999999996</v>
      </c>
      <c r="E23" s="99">
        <v>1.5202</v>
      </c>
      <c r="F23" s="99">
        <v>1.5202</v>
      </c>
      <c r="G23" s="128">
        <v>39.692500000000003</v>
      </c>
    </row>
    <row r="24" spans="1:7" x14ac:dyDescent="0.35">
      <c r="A24" s="98" t="s">
        <v>177</v>
      </c>
      <c r="B24" s="123">
        <v>55.27</v>
      </c>
      <c r="C24" s="99">
        <v>1.1147</v>
      </c>
      <c r="D24" s="99">
        <v>0.61929999999999996</v>
      </c>
      <c r="E24" s="99">
        <v>1.4863</v>
      </c>
      <c r="F24" s="99">
        <v>1.4863</v>
      </c>
      <c r="G24" s="128">
        <v>32.119999999999997</v>
      </c>
    </row>
    <row r="25" spans="1:7" x14ac:dyDescent="0.35">
      <c r="A25" s="98" t="s">
        <v>178</v>
      </c>
      <c r="B25" s="123">
        <v>80.97</v>
      </c>
      <c r="C25" s="99">
        <v>1.0871999999999999</v>
      </c>
      <c r="D25" s="99">
        <v>0.60399999999999998</v>
      </c>
      <c r="E25" s="99">
        <v>1.4496</v>
      </c>
      <c r="F25" s="99">
        <v>1.4496</v>
      </c>
      <c r="G25" s="128">
        <v>48.902000000000001</v>
      </c>
    </row>
    <row r="26" spans="1:7" x14ac:dyDescent="0.35">
      <c r="A26" s="98" t="s">
        <v>179</v>
      </c>
      <c r="B26" s="123">
        <v>55.27</v>
      </c>
      <c r="C26" s="99">
        <v>1.1147</v>
      </c>
      <c r="D26" s="99">
        <v>0.61929999999999996</v>
      </c>
      <c r="E26" s="99">
        <v>1.4863</v>
      </c>
      <c r="F26" s="99">
        <v>1.4863</v>
      </c>
      <c r="G26" s="128">
        <v>32.119999999999997</v>
      </c>
    </row>
    <row r="27" spans="1:7" x14ac:dyDescent="0.35">
      <c r="A27" s="98" t="s">
        <v>180</v>
      </c>
      <c r="B27" s="123">
        <v>55.27</v>
      </c>
      <c r="C27" s="99">
        <v>1.1147</v>
      </c>
      <c r="D27" s="99">
        <v>0.61929999999999996</v>
      </c>
      <c r="E27" s="99">
        <v>1.4863</v>
      </c>
      <c r="F27" s="99">
        <v>1.4863</v>
      </c>
      <c r="G27" s="128">
        <v>32.119999999999997</v>
      </c>
    </row>
    <row r="28" spans="1:7" x14ac:dyDescent="0.35">
      <c r="A28" s="98" t="s">
        <v>181</v>
      </c>
      <c r="B28" s="123">
        <v>55.27</v>
      </c>
      <c r="C28" s="99">
        <v>1.1147</v>
      </c>
      <c r="D28" s="99">
        <v>0.61929999999999996</v>
      </c>
      <c r="E28" s="99">
        <v>1.4863</v>
      </c>
      <c r="F28" s="99">
        <v>1.4863</v>
      </c>
      <c r="G28" s="128">
        <v>32.119999999999997</v>
      </c>
    </row>
    <row r="29" spans="1:7" x14ac:dyDescent="0.35">
      <c r="A29" s="98" t="s">
        <v>182</v>
      </c>
      <c r="B29" s="123">
        <v>55.27</v>
      </c>
      <c r="C29" s="99">
        <v>1.1147</v>
      </c>
      <c r="D29" s="99">
        <v>0.61929999999999996</v>
      </c>
      <c r="E29" s="99">
        <v>1.4863</v>
      </c>
      <c r="F29" s="99">
        <v>1.4863</v>
      </c>
      <c r="G29" s="128">
        <v>32.119999999999997</v>
      </c>
    </row>
    <row r="30" spans="1:7" x14ac:dyDescent="0.35">
      <c r="A30" s="98" t="s">
        <v>183</v>
      </c>
      <c r="B30" s="123">
        <v>55.27</v>
      </c>
      <c r="C30" s="99">
        <v>1.1147</v>
      </c>
      <c r="D30" s="99">
        <v>0.6139</v>
      </c>
      <c r="E30" s="99">
        <v>1.4863</v>
      </c>
      <c r="F30" s="99">
        <v>1.4863</v>
      </c>
      <c r="G30" s="128">
        <v>33.594000000000001</v>
      </c>
    </row>
    <row r="31" spans="1:7" x14ac:dyDescent="0.35">
      <c r="A31" s="98" t="s">
        <v>184</v>
      </c>
      <c r="B31" s="123">
        <v>55.27</v>
      </c>
      <c r="C31" s="99">
        <v>1.1147</v>
      </c>
      <c r="D31" s="99">
        <v>0.62749999999999995</v>
      </c>
      <c r="E31" s="99">
        <v>1.4863</v>
      </c>
      <c r="F31" s="99">
        <v>1.4863</v>
      </c>
      <c r="G31" s="128">
        <v>32.545499999999997</v>
      </c>
    </row>
    <row r="32" spans="1:7" x14ac:dyDescent="0.35">
      <c r="A32" s="98" t="s">
        <v>185</v>
      </c>
      <c r="B32" s="123">
        <v>56.1</v>
      </c>
      <c r="C32" s="99">
        <v>1.175</v>
      </c>
      <c r="D32" s="99">
        <v>0.65280000000000005</v>
      </c>
      <c r="E32" s="99">
        <v>1.5667</v>
      </c>
      <c r="F32" s="99">
        <v>1.5667</v>
      </c>
      <c r="G32" s="128">
        <v>36.6265</v>
      </c>
    </row>
    <row r="33" spans="1:11" x14ac:dyDescent="0.35">
      <c r="A33" s="98" t="s">
        <v>186</v>
      </c>
      <c r="B33" s="123">
        <v>55.27</v>
      </c>
      <c r="C33" s="99">
        <v>1.1147</v>
      </c>
      <c r="D33" s="99">
        <v>0.61929999999999996</v>
      </c>
      <c r="E33" s="99">
        <v>1.4863</v>
      </c>
      <c r="F33" s="99">
        <v>1.4863</v>
      </c>
      <c r="G33" s="128">
        <v>32.119999999999997</v>
      </c>
    </row>
    <row r="34" spans="1:11" x14ac:dyDescent="0.35">
      <c r="A34" s="98" t="s">
        <v>187</v>
      </c>
      <c r="B34" s="123">
        <v>61.26</v>
      </c>
      <c r="C34" s="99">
        <v>1.1774</v>
      </c>
      <c r="D34" s="99">
        <v>0.65410000000000001</v>
      </c>
      <c r="E34" s="99">
        <v>1.5698000000000001</v>
      </c>
      <c r="F34" s="99">
        <v>1.5698000000000001</v>
      </c>
      <c r="G34" s="128">
        <v>40.070499999999996</v>
      </c>
    </row>
    <row r="35" spans="1:11" x14ac:dyDescent="0.35">
      <c r="A35" s="98" t="s">
        <v>188</v>
      </c>
      <c r="B35" s="123">
        <v>55.27</v>
      </c>
      <c r="C35" s="99">
        <v>1.1322000000000001</v>
      </c>
      <c r="D35" s="99">
        <v>0.629</v>
      </c>
      <c r="E35" s="99">
        <v>1.5096000000000001</v>
      </c>
      <c r="F35" s="99">
        <v>1.5096000000000001</v>
      </c>
      <c r="G35" s="128">
        <v>34.767499999999998</v>
      </c>
    </row>
    <row r="36" spans="1:11" x14ac:dyDescent="0.35">
      <c r="A36" s="98" t="s">
        <v>189</v>
      </c>
      <c r="B36" s="123">
        <v>55.27</v>
      </c>
      <c r="C36" s="99">
        <v>1.1147</v>
      </c>
      <c r="D36" s="99">
        <v>0.61929999999999996</v>
      </c>
      <c r="E36" s="99">
        <v>1.4863</v>
      </c>
      <c r="F36" s="99">
        <v>1.4863</v>
      </c>
      <c r="G36" s="128">
        <v>32.119999999999997</v>
      </c>
    </row>
    <row r="37" spans="1:11" x14ac:dyDescent="0.35">
      <c r="A37" s="98" t="s">
        <v>190</v>
      </c>
      <c r="B37" s="123">
        <v>55.27</v>
      </c>
      <c r="C37" s="99">
        <v>1.1147</v>
      </c>
      <c r="D37" s="99">
        <v>0.61929999999999996</v>
      </c>
      <c r="E37" s="99">
        <v>1.4863</v>
      </c>
      <c r="F37" s="99">
        <v>1.4863</v>
      </c>
      <c r="G37" s="128">
        <v>32.119999999999997</v>
      </c>
    </row>
    <row r="38" spans="1:11" x14ac:dyDescent="0.35">
      <c r="A38" s="98" t="s">
        <v>191</v>
      </c>
      <c r="B38" s="123">
        <v>55.27</v>
      </c>
      <c r="C38" s="99">
        <v>1.1147</v>
      </c>
      <c r="D38" s="99">
        <v>0.61929999999999996</v>
      </c>
      <c r="E38" s="99">
        <v>1.4863</v>
      </c>
      <c r="F38" s="99">
        <v>1.4863</v>
      </c>
      <c r="G38" s="128">
        <v>32.119999999999997</v>
      </c>
    </row>
    <row r="39" spans="1:11" x14ac:dyDescent="0.35">
      <c r="A39" s="98" t="s">
        <v>192</v>
      </c>
      <c r="B39" s="123">
        <v>55.27</v>
      </c>
      <c r="C39" s="99">
        <v>1.1147</v>
      </c>
      <c r="D39" s="99">
        <v>0.61929999999999996</v>
      </c>
      <c r="E39" s="99">
        <v>1.4863</v>
      </c>
      <c r="F39" s="99">
        <v>1.4863</v>
      </c>
      <c r="G39" s="128">
        <v>32.119999999999997</v>
      </c>
    </row>
    <row r="40" spans="1:11" x14ac:dyDescent="0.35">
      <c r="A40" s="98" t="s">
        <v>193</v>
      </c>
      <c r="B40" s="123">
        <v>55.27</v>
      </c>
      <c r="C40" s="99">
        <v>1.1147</v>
      </c>
      <c r="D40" s="99">
        <v>0.61929999999999996</v>
      </c>
      <c r="E40" s="99">
        <v>1.4863</v>
      </c>
      <c r="F40" s="99">
        <v>1.4863</v>
      </c>
      <c r="G40" s="128">
        <v>32.119999999999997</v>
      </c>
    </row>
    <row r="41" spans="1:11" x14ac:dyDescent="0.35">
      <c r="A41" s="98" t="s">
        <v>194</v>
      </c>
      <c r="B41" s="123">
        <v>59.93</v>
      </c>
      <c r="C41" s="99">
        <v>1.1475</v>
      </c>
      <c r="D41" s="99">
        <v>0.63749999999999996</v>
      </c>
      <c r="E41" s="99">
        <v>1.53</v>
      </c>
      <c r="F41" s="99">
        <v>1.53</v>
      </c>
      <c r="G41" s="128">
        <v>38.201999999999998</v>
      </c>
    </row>
    <row r="42" spans="1:11" x14ac:dyDescent="0.35">
      <c r="A42" s="98" t="s">
        <v>195</v>
      </c>
      <c r="B42" s="123">
        <v>59.93</v>
      </c>
      <c r="C42" s="99">
        <v>1.1475</v>
      </c>
      <c r="D42" s="99">
        <v>0.63749999999999996</v>
      </c>
      <c r="E42" s="99">
        <v>1.53</v>
      </c>
      <c r="F42" s="99">
        <v>1.53</v>
      </c>
      <c r="G42" s="128">
        <v>38.201999999999998</v>
      </c>
    </row>
    <row r="43" spans="1:11" x14ac:dyDescent="0.35">
      <c r="A43" s="98" t="s">
        <v>196</v>
      </c>
      <c r="B43" s="123">
        <v>87.22</v>
      </c>
      <c r="C43" s="99">
        <v>1.1315</v>
      </c>
      <c r="D43" s="99">
        <v>0.62860000000000005</v>
      </c>
      <c r="E43" s="99">
        <v>1.5085999999999999</v>
      </c>
      <c r="F43" s="99">
        <v>1.5085999999999999</v>
      </c>
      <c r="G43" s="128">
        <v>54.828499999999998</v>
      </c>
    </row>
    <row r="44" spans="1:11" x14ac:dyDescent="0.35">
      <c r="A44" s="98" t="s">
        <v>197</v>
      </c>
      <c r="B44" s="123">
        <v>87.22</v>
      </c>
      <c r="C44" s="99">
        <v>1.1315</v>
      </c>
      <c r="D44" s="99">
        <v>0.62860000000000005</v>
      </c>
      <c r="E44" s="99">
        <v>1.5085999999999999</v>
      </c>
      <c r="F44" s="99">
        <v>1.5085999999999999</v>
      </c>
      <c r="G44" s="128">
        <v>54.828499999999998</v>
      </c>
    </row>
    <row r="45" spans="1:11" x14ac:dyDescent="0.35">
      <c r="A45" s="98" t="s">
        <v>198</v>
      </c>
      <c r="B45" s="123">
        <v>55.27</v>
      </c>
      <c r="C45" s="99">
        <v>1.1147</v>
      </c>
      <c r="D45" s="99">
        <v>0.61929999999999996</v>
      </c>
      <c r="E45" s="99">
        <v>1.4863</v>
      </c>
      <c r="F45" s="99">
        <v>1.4863</v>
      </c>
      <c r="G45" s="128">
        <v>32.119999999999997</v>
      </c>
    </row>
    <row r="46" spans="1:11" x14ac:dyDescent="0.35">
      <c r="A46" s="98" t="s">
        <v>199</v>
      </c>
      <c r="B46" s="123">
        <v>55.27</v>
      </c>
      <c r="C46" s="99">
        <v>1.1147</v>
      </c>
      <c r="D46" s="99">
        <v>0.63470000000000004</v>
      </c>
      <c r="E46" s="99">
        <v>1.4863</v>
      </c>
      <c r="F46" s="99">
        <v>1.4863</v>
      </c>
      <c r="G46" s="128">
        <v>32.922499999999999</v>
      </c>
      <c r="K46" s="3"/>
    </row>
    <row r="47" spans="1:11" x14ac:dyDescent="0.35">
      <c r="A47" s="98" t="s">
        <v>200</v>
      </c>
      <c r="B47" s="123">
        <v>82.08</v>
      </c>
      <c r="C47" s="99">
        <v>1.0891999999999999</v>
      </c>
      <c r="D47" s="99">
        <v>0.60509999999999997</v>
      </c>
      <c r="E47" s="99">
        <v>1.4521999999999999</v>
      </c>
      <c r="F47" s="99">
        <v>1.4521999999999999</v>
      </c>
      <c r="G47" s="128">
        <v>49.668999999999997</v>
      </c>
    </row>
    <row r="48" spans="1:11" x14ac:dyDescent="0.35">
      <c r="A48" s="98" t="s">
        <v>201</v>
      </c>
      <c r="B48" s="123">
        <v>82.08</v>
      </c>
      <c r="C48" s="99">
        <v>1.0891999999999999</v>
      </c>
      <c r="D48" s="99">
        <v>0.60509999999999997</v>
      </c>
      <c r="E48" s="99">
        <v>1.4521999999999999</v>
      </c>
      <c r="F48" s="99">
        <v>1.4521999999999999</v>
      </c>
      <c r="G48" s="128">
        <v>49.668999999999997</v>
      </c>
    </row>
    <row r="49" spans="1:7" x14ac:dyDescent="0.35">
      <c r="A49" s="98" t="s">
        <v>202</v>
      </c>
      <c r="B49" s="123">
        <v>62.03</v>
      </c>
      <c r="C49" s="99">
        <v>1.1281000000000001</v>
      </c>
      <c r="D49" s="99">
        <v>0.62670000000000003</v>
      </c>
      <c r="E49" s="99">
        <v>1.5041</v>
      </c>
      <c r="F49" s="99">
        <v>1.5041</v>
      </c>
      <c r="G49" s="128">
        <v>38.870999999999995</v>
      </c>
    </row>
    <row r="50" spans="1:7" x14ac:dyDescent="0.35">
      <c r="A50" s="98" t="s">
        <v>203</v>
      </c>
      <c r="B50" s="123">
        <v>79.08</v>
      </c>
      <c r="C50" s="99">
        <v>1.0865</v>
      </c>
      <c r="D50" s="99">
        <v>0.60360000000000003</v>
      </c>
      <c r="E50" s="99">
        <v>1.4486000000000001</v>
      </c>
      <c r="F50" s="99">
        <v>1.4486000000000001</v>
      </c>
      <c r="G50" s="128">
        <v>47.732500000000002</v>
      </c>
    </row>
    <row r="51" spans="1:7" x14ac:dyDescent="0.35">
      <c r="A51" s="98" t="s">
        <v>204</v>
      </c>
      <c r="B51" s="123">
        <v>79.08</v>
      </c>
      <c r="C51" s="99">
        <v>1.0865</v>
      </c>
      <c r="D51" s="99">
        <v>0.60360000000000003</v>
      </c>
      <c r="E51" s="99">
        <v>1.4486000000000001</v>
      </c>
      <c r="F51" s="99">
        <v>1.4486000000000001</v>
      </c>
      <c r="G51" s="128">
        <v>47.732500000000002</v>
      </c>
    </row>
    <row r="52" spans="1:7" x14ac:dyDescent="0.35">
      <c r="A52" s="98" t="s">
        <v>205</v>
      </c>
      <c r="B52" s="123">
        <v>60.26</v>
      </c>
      <c r="C52" s="99">
        <v>1.1524000000000001</v>
      </c>
      <c r="D52" s="99">
        <v>0.64019999999999999</v>
      </c>
      <c r="E52" s="99">
        <v>1.5365</v>
      </c>
      <c r="F52" s="99">
        <v>1.5365</v>
      </c>
      <c r="G52" s="128">
        <v>38.580500000000001</v>
      </c>
    </row>
    <row r="53" spans="1:7" x14ac:dyDescent="0.35">
      <c r="A53" s="98" t="s">
        <v>206</v>
      </c>
      <c r="B53" s="123">
        <v>55.27</v>
      </c>
      <c r="C53" s="99">
        <v>1.1147</v>
      </c>
      <c r="D53" s="99">
        <v>0.61929999999999996</v>
      </c>
      <c r="E53" s="99">
        <v>1.4863</v>
      </c>
      <c r="F53" s="99">
        <v>1.4863</v>
      </c>
      <c r="G53" s="128">
        <v>32.119999999999997</v>
      </c>
    </row>
    <row r="54" spans="1:7" x14ac:dyDescent="0.35">
      <c r="A54" s="98" t="s">
        <v>207</v>
      </c>
      <c r="B54" s="123">
        <v>55.27</v>
      </c>
      <c r="C54" s="99">
        <v>1.1147</v>
      </c>
      <c r="D54" s="99">
        <v>0.61929999999999996</v>
      </c>
      <c r="E54" s="99">
        <v>1.4863</v>
      </c>
      <c r="F54" s="99">
        <v>1.4863</v>
      </c>
      <c r="G54" s="128">
        <v>32.119999999999997</v>
      </c>
    </row>
    <row r="55" spans="1:7" x14ac:dyDescent="0.35">
      <c r="A55" s="98" t="s">
        <v>208</v>
      </c>
      <c r="B55" s="123">
        <v>55.27</v>
      </c>
      <c r="C55" s="99">
        <v>1.1147</v>
      </c>
      <c r="D55" s="99">
        <v>0.61929999999999996</v>
      </c>
      <c r="E55" s="99">
        <v>1.4863</v>
      </c>
      <c r="F55" s="99">
        <v>1.4863</v>
      </c>
      <c r="G55" s="128">
        <v>32.119999999999997</v>
      </c>
    </row>
    <row r="56" spans="1:7" x14ac:dyDescent="0.35">
      <c r="A56" s="98" t="s">
        <v>209</v>
      </c>
      <c r="B56" s="123">
        <v>55.27</v>
      </c>
      <c r="C56" s="99">
        <v>1.1147</v>
      </c>
      <c r="D56" s="99">
        <v>0.61929999999999996</v>
      </c>
      <c r="E56" s="99">
        <v>1.4863</v>
      </c>
      <c r="F56" s="99">
        <v>1.4863</v>
      </c>
      <c r="G56" s="128">
        <v>32.119999999999997</v>
      </c>
    </row>
    <row r="57" spans="1:7" x14ac:dyDescent="0.35">
      <c r="A57" s="98" t="s">
        <v>210</v>
      </c>
      <c r="B57" s="123">
        <v>55.39</v>
      </c>
      <c r="C57" s="99">
        <v>1.1713</v>
      </c>
      <c r="D57" s="99">
        <v>0.65069999999999995</v>
      </c>
      <c r="E57" s="99">
        <v>1.5617000000000001</v>
      </c>
      <c r="F57" s="99">
        <v>1.5617000000000001</v>
      </c>
      <c r="G57" s="128">
        <v>36.044499999999999</v>
      </c>
    </row>
    <row r="58" spans="1:7" x14ac:dyDescent="0.35">
      <c r="A58" s="98" t="s">
        <v>211</v>
      </c>
      <c r="B58" s="123">
        <v>56.07</v>
      </c>
      <c r="C58" s="99">
        <v>1.157</v>
      </c>
      <c r="D58" s="99">
        <v>0.64280000000000004</v>
      </c>
      <c r="E58" s="99">
        <v>1.5427</v>
      </c>
      <c r="F58" s="99">
        <v>1.5427</v>
      </c>
      <c r="G58" s="128">
        <v>36.044499999999999</v>
      </c>
    </row>
    <row r="59" spans="1:7" x14ac:dyDescent="0.35">
      <c r="A59" s="98" t="s">
        <v>212</v>
      </c>
      <c r="B59" s="123">
        <v>55.27</v>
      </c>
      <c r="C59" s="99">
        <v>1.1147</v>
      </c>
      <c r="D59" s="99">
        <v>0.61929999999999996</v>
      </c>
      <c r="E59" s="99">
        <v>1.4863</v>
      </c>
      <c r="F59" s="99">
        <v>1.4863</v>
      </c>
      <c r="G59" s="128">
        <v>32.119999999999997</v>
      </c>
    </row>
    <row r="60" spans="1:7" x14ac:dyDescent="0.35">
      <c r="A60" s="98" t="s">
        <v>213</v>
      </c>
      <c r="B60" s="123">
        <v>55.27</v>
      </c>
      <c r="C60" s="99">
        <v>1.1147</v>
      </c>
      <c r="D60" s="99">
        <v>0.61929999999999996</v>
      </c>
      <c r="E60" s="99">
        <v>1.4863</v>
      </c>
      <c r="F60" s="99">
        <v>1.4863</v>
      </c>
      <c r="G60" s="128">
        <v>32.119999999999997</v>
      </c>
    </row>
    <row r="61" spans="1:7" x14ac:dyDescent="0.35">
      <c r="A61" s="98" t="s">
        <v>214</v>
      </c>
      <c r="B61" s="123">
        <v>55.27</v>
      </c>
      <c r="C61" s="99">
        <v>1.1147</v>
      </c>
      <c r="D61" s="99">
        <v>0.61929999999999996</v>
      </c>
      <c r="E61" s="99">
        <v>1.4863</v>
      </c>
      <c r="F61" s="99">
        <v>1.4863</v>
      </c>
      <c r="G61" s="128">
        <v>32.119999999999997</v>
      </c>
    </row>
    <row r="62" spans="1:7" x14ac:dyDescent="0.35">
      <c r="A62" s="98" t="s">
        <v>215</v>
      </c>
      <c r="B62" s="123">
        <v>55.27</v>
      </c>
      <c r="C62" s="99">
        <v>1.1147</v>
      </c>
      <c r="D62" s="99">
        <v>0.61929999999999996</v>
      </c>
      <c r="E62" s="99">
        <v>1.4863</v>
      </c>
      <c r="F62" s="99">
        <v>1.4863</v>
      </c>
      <c r="G62" s="128">
        <v>32.119999999999997</v>
      </c>
    </row>
    <row r="63" spans="1:7" x14ac:dyDescent="0.35">
      <c r="A63" s="98" t="s">
        <v>216</v>
      </c>
      <c r="B63" s="123">
        <v>55.27</v>
      </c>
      <c r="C63" s="99">
        <v>1.1147</v>
      </c>
      <c r="D63" s="99">
        <v>0.61929999999999996</v>
      </c>
      <c r="E63" s="99">
        <v>1.4863</v>
      </c>
      <c r="F63" s="99">
        <v>1.4863</v>
      </c>
      <c r="G63" s="128">
        <v>32.119999999999997</v>
      </c>
    </row>
    <row r="64" spans="1:7" x14ac:dyDescent="0.35">
      <c r="A64" s="98" t="s">
        <v>217</v>
      </c>
      <c r="B64" s="123">
        <v>55.27</v>
      </c>
      <c r="C64" s="99">
        <v>1.1147</v>
      </c>
      <c r="D64" s="99">
        <v>0.61929999999999996</v>
      </c>
      <c r="E64" s="99">
        <v>1.4863</v>
      </c>
      <c r="F64" s="99">
        <v>1.4863</v>
      </c>
      <c r="G64" s="128">
        <v>32.119999999999997</v>
      </c>
    </row>
    <row r="65" spans="1:7" x14ac:dyDescent="0.35">
      <c r="A65" s="98" t="s">
        <v>218</v>
      </c>
      <c r="B65" s="123">
        <v>55.27</v>
      </c>
      <c r="C65" s="99">
        <v>1.1617</v>
      </c>
      <c r="D65" s="99">
        <v>0.64649999999999996</v>
      </c>
      <c r="E65" s="99">
        <v>1.5489999999999999</v>
      </c>
      <c r="F65" s="99">
        <v>1.5489999999999999</v>
      </c>
      <c r="G65" s="128">
        <v>35.668999999999997</v>
      </c>
    </row>
    <row r="66" spans="1:7" x14ac:dyDescent="0.35">
      <c r="A66" s="98" t="s">
        <v>219</v>
      </c>
      <c r="B66" s="123">
        <v>60.75</v>
      </c>
      <c r="C66" s="99">
        <v>1.1362000000000001</v>
      </c>
      <c r="D66" s="99">
        <v>0.63119999999999998</v>
      </c>
      <c r="E66" s="99">
        <v>1.5148999999999999</v>
      </c>
      <c r="F66" s="99">
        <v>1.5148999999999999</v>
      </c>
      <c r="G66" s="128">
        <v>38.344000000000001</v>
      </c>
    </row>
    <row r="67" spans="1:7" x14ac:dyDescent="0.35">
      <c r="A67" s="100" t="s">
        <v>220</v>
      </c>
      <c r="B67" s="124">
        <v>55.27</v>
      </c>
      <c r="C67" s="101">
        <v>1.1147</v>
      </c>
      <c r="D67" s="101">
        <v>0.61929999999999996</v>
      </c>
      <c r="E67" s="101">
        <v>1.4863</v>
      </c>
      <c r="F67" s="101">
        <v>1.4863</v>
      </c>
      <c r="G67" s="129">
        <v>32.119999999999997</v>
      </c>
    </row>
  </sheetData>
  <sheetProtection algorithmName="SHA-512" hashValue="IVa1ELnfA9lwL0jVWysERun4J+g2jw+kwWFa/PD1+FQqHcqXK8DVzercY45Fg7pt0jE0CEJRfVsUu1pTXSmJkQ==" saltValue="TFNI4ivQDi+P2IpsTzJ9zw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CDEEB-BB47-44DF-94D4-5BE997840043}">
  <sheetPr>
    <pageSetUpPr fitToPage="1"/>
  </sheetPr>
  <dimension ref="A1:F15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227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228</v>
      </c>
      <c r="B3"/>
      <c r="C3"/>
      <c r="D3"/>
      <c r="E3"/>
      <c r="F3"/>
    </row>
    <row r="4" spans="1:6" ht="35.15" customHeight="1" x14ac:dyDescent="0.35">
      <c r="A4" s="9" t="s">
        <v>1</v>
      </c>
      <c r="B4"/>
      <c r="C4"/>
      <c r="D4"/>
      <c r="E4"/>
      <c r="F4"/>
    </row>
    <row r="5" spans="1:6" ht="35.15" customHeight="1" x14ac:dyDescent="0.35">
      <c r="A5" s="10" t="s">
        <v>2</v>
      </c>
      <c r="B5"/>
      <c r="C5"/>
      <c r="D5"/>
      <c r="E5"/>
      <c r="F5"/>
    </row>
    <row r="6" spans="1:6" ht="15.5" x14ac:dyDescent="0.35">
      <c r="A6" s="7" t="s">
        <v>3</v>
      </c>
      <c r="B6"/>
      <c r="C6"/>
      <c r="D6"/>
      <c r="E6"/>
      <c r="F6"/>
    </row>
    <row r="7" spans="1:6" ht="15.5" x14ac:dyDescent="0.35">
      <c r="A7" s="7" t="s">
        <v>4</v>
      </c>
      <c r="B7"/>
      <c r="C7"/>
      <c r="D7"/>
      <c r="E7"/>
      <c r="F7"/>
    </row>
    <row r="8" spans="1:6" ht="15.5" x14ac:dyDescent="0.35">
      <c r="A8" s="7" t="s">
        <v>5</v>
      </c>
      <c r="B8"/>
      <c r="C8"/>
      <c r="D8"/>
      <c r="E8"/>
      <c r="F8"/>
    </row>
    <row r="9" spans="1:6" ht="33.75" customHeight="1" x14ac:dyDescent="0.35">
      <c r="A9" s="108" t="s">
        <v>25</v>
      </c>
      <c r="B9" s="109"/>
    </row>
    <row r="10" spans="1:6" ht="21" customHeight="1" x14ac:dyDescent="0.35">
      <c r="A10" s="72" t="s">
        <v>26</v>
      </c>
      <c r="B10" s="113" t="s">
        <v>27</v>
      </c>
    </row>
    <row r="11" spans="1:6" ht="21" customHeight="1" x14ac:dyDescent="0.35">
      <c r="A11" s="110" t="s">
        <v>28</v>
      </c>
      <c r="B11" s="125" t="e">
        <f>VLOOKUP('Worksheet B1'!B14,'Service County Rates'!A3:G67,2,FALSE)</f>
        <v>#N/A</v>
      </c>
    </row>
    <row r="12" spans="1:6" ht="21" customHeight="1" x14ac:dyDescent="0.35">
      <c r="A12" s="110" t="s">
        <v>248</v>
      </c>
      <c r="B12" s="42" t="e">
        <f>VLOOKUP('Worksheet B1'!B14,'Service County Rates'!A3:G67,3,FALSE)</f>
        <v>#N/A</v>
      </c>
    </row>
    <row r="13" spans="1:6" ht="21" customHeight="1" x14ac:dyDescent="0.35">
      <c r="A13" s="110" t="s">
        <v>249</v>
      </c>
      <c r="B13" s="42" t="e">
        <f>VLOOKUP('Worksheet B1'!B14,'Service County Rates'!A3:G67,4,FALSE)</f>
        <v>#N/A</v>
      </c>
    </row>
    <row r="14" spans="1:6" ht="21" customHeight="1" x14ac:dyDescent="0.35">
      <c r="A14" s="110" t="s">
        <v>29</v>
      </c>
      <c r="B14" s="42" t="e">
        <f>VLOOKUP('Worksheet B1'!B14,'Service County Rates'!A3:G67,5,FALSE)</f>
        <v>#N/A</v>
      </c>
    </row>
    <row r="15" spans="1:6" ht="18.75" customHeight="1" x14ac:dyDescent="0.35">
      <c r="A15" s="111" t="s">
        <v>30</v>
      </c>
      <c r="B15" s="112" t="e">
        <f>VLOOKUP('Worksheet B1'!B14,'Service County Rates'!A3:G67,6,FALSE)</f>
        <v>#N/A</v>
      </c>
    </row>
  </sheetData>
  <sheetProtection algorithmName="SHA-512" hashValue="hVl6dj7GANSxyF852avL5ZXnK7m+ckY6b6TMq6U/TOhYNoOiEEDYN1zMe31JRS8J/s/mibCXGrpi6gl6psk22A==" saltValue="4ql1whK/TY/NPrPqiUf5lg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35CBC-88A1-4352-B681-4337A42FC461}">
  <sheetPr>
    <pageSetUpPr fitToPage="1"/>
  </sheetPr>
  <dimension ref="A1:G20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5.72656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225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229</v>
      </c>
      <c r="B3"/>
      <c r="C3"/>
      <c r="D3"/>
      <c r="E3"/>
      <c r="F3"/>
    </row>
    <row r="4" spans="1:6" ht="35.15" customHeight="1" x14ac:dyDescent="0.35">
      <c r="A4" s="9" t="s">
        <v>1</v>
      </c>
      <c r="B4"/>
      <c r="C4"/>
      <c r="D4"/>
      <c r="E4"/>
      <c r="F4"/>
    </row>
    <row r="5" spans="1:6" ht="35.15" customHeight="1" x14ac:dyDescent="0.35">
      <c r="A5" s="10" t="s">
        <v>2</v>
      </c>
      <c r="B5"/>
      <c r="C5"/>
      <c r="D5"/>
      <c r="E5"/>
      <c r="F5"/>
    </row>
    <row r="6" spans="1:6" ht="15.5" x14ac:dyDescent="0.35">
      <c r="A6" s="7" t="s">
        <v>3</v>
      </c>
      <c r="B6"/>
      <c r="C6"/>
      <c r="D6"/>
      <c r="E6"/>
      <c r="F6"/>
    </row>
    <row r="7" spans="1:6" ht="15.5" x14ac:dyDescent="0.35">
      <c r="A7" s="7" t="s">
        <v>4</v>
      </c>
      <c r="B7"/>
      <c r="C7"/>
      <c r="D7"/>
      <c r="E7"/>
      <c r="F7"/>
    </row>
    <row r="8" spans="1:6" ht="15.5" x14ac:dyDescent="0.35">
      <c r="A8" s="7" t="s">
        <v>5</v>
      </c>
      <c r="B8"/>
      <c r="C8"/>
      <c r="D8"/>
      <c r="E8"/>
      <c r="F8"/>
    </row>
    <row r="9" spans="1:6" ht="15.5" x14ac:dyDescent="0.35">
      <c r="A9" s="11" t="s">
        <v>31</v>
      </c>
      <c r="B9"/>
      <c r="C9"/>
      <c r="D9"/>
      <c r="E9"/>
      <c r="F9"/>
    </row>
    <row r="10" spans="1:6" ht="15.5" x14ac:dyDescent="0.35">
      <c r="A10" s="7" t="s">
        <v>32</v>
      </c>
      <c r="B10"/>
      <c r="C10"/>
      <c r="D10"/>
      <c r="E10"/>
      <c r="F10"/>
    </row>
    <row r="11" spans="1:6" ht="15.5" x14ac:dyDescent="0.35">
      <c r="A11" s="7" t="s">
        <v>33</v>
      </c>
      <c r="B11"/>
      <c r="C11"/>
      <c r="D11"/>
      <c r="E11"/>
      <c r="F11"/>
    </row>
    <row r="12" spans="1:6" ht="35.15" customHeight="1" x14ac:dyDescent="0.35">
      <c r="A12" s="106" t="s">
        <v>34</v>
      </c>
      <c r="B12" s="105"/>
      <c r="C12" s="107"/>
      <c r="D12" s="107"/>
    </row>
    <row r="13" spans="1:6" ht="46.5" x14ac:dyDescent="0.35">
      <c r="A13" s="68" t="s">
        <v>35</v>
      </c>
      <c r="B13" s="69" t="s">
        <v>36</v>
      </c>
      <c r="C13" s="70" t="s">
        <v>37</v>
      </c>
      <c r="D13" s="71" t="s">
        <v>38</v>
      </c>
    </row>
    <row r="14" spans="1:6" ht="31.5" thickBot="1" x14ac:dyDescent="0.4">
      <c r="A14" s="15" t="s">
        <v>40</v>
      </c>
      <c r="B14" s="80">
        <v>0</v>
      </c>
      <c r="C14" s="19" t="e">
        <f>'Worksheet B2'!B12</f>
        <v>#N/A</v>
      </c>
      <c r="D14" s="20" t="e">
        <f>Table31115[[#This Row],[Total Certified Children 
per day]]*Table31115[[#This Row],[Adjustment Factor]]</f>
        <v>#N/A</v>
      </c>
    </row>
    <row r="15" spans="1:6" ht="31.5" thickBot="1" x14ac:dyDescent="0.4">
      <c r="A15" s="15" t="s">
        <v>41</v>
      </c>
      <c r="B15" s="117">
        <v>0</v>
      </c>
      <c r="C15" s="118" t="e">
        <f>'Worksheet B2'!B13</f>
        <v>#N/A</v>
      </c>
      <c r="D15" s="119" t="e">
        <f>Table31115[[#This Row],[Total Certified Children 
per day]]*Table31115[[#This Row],[Adjustment Factor]]</f>
        <v>#N/A</v>
      </c>
    </row>
    <row r="16" spans="1:6" ht="31.5" thickBot="1" x14ac:dyDescent="0.4">
      <c r="A16" s="15" t="s">
        <v>42</v>
      </c>
      <c r="B16" s="80">
        <v>0</v>
      </c>
      <c r="C16" s="19" t="e">
        <f>'Worksheet B2'!B14</f>
        <v>#N/A</v>
      </c>
      <c r="D16" s="20" t="e">
        <f>Table31115[[#This Row],[Total Certified Children 
per day]]*Table31115[[#This Row],[Adjustment Factor]]</f>
        <v>#N/A</v>
      </c>
    </row>
    <row r="17" spans="1:7" ht="31.5" thickBot="1" x14ac:dyDescent="0.4">
      <c r="A17" s="15" t="s">
        <v>223</v>
      </c>
      <c r="B17" s="80">
        <v>0</v>
      </c>
      <c r="C17" s="19" t="e">
        <f>C15</f>
        <v>#N/A</v>
      </c>
      <c r="D17" s="20" t="e">
        <f>Table31115[[#This Row],[Total Certified Children 
per day]]*Table31115[[#This Row],[Adjustment Factor]]</f>
        <v>#N/A</v>
      </c>
    </row>
    <row r="18" spans="1:7" ht="31.5" thickBot="1" x14ac:dyDescent="0.4">
      <c r="A18" s="15" t="s">
        <v>224</v>
      </c>
      <c r="B18" s="80">
        <v>0</v>
      </c>
      <c r="C18" s="19" t="e">
        <f>C15</f>
        <v>#N/A</v>
      </c>
      <c r="D18" s="20" t="e">
        <f>Table31115[[#This Row],[Total Certified Children 
per day]]*Table31115[[#This Row],[Adjustment Factor]]</f>
        <v>#N/A</v>
      </c>
    </row>
    <row r="19" spans="1:7" ht="31.5" thickBot="1" x14ac:dyDescent="0.4">
      <c r="A19" s="15" t="s">
        <v>43</v>
      </c>
      <c r="B19" s="80">
        <v>0</v>
      </c>
      <c r="C19" s="19" t="e">
        <f>'Worksheet B2'!B15</f>
        <v>#N/A</v>
      </c>
      <c r="D19" s="20" t="e">
        <f>Table31115[[#This Row],[Total Certified Children 
per day]]*Table31115[[#This Row],[Adjustment Factor]]</f>
        <v>#N/A</v>
      </c>
    </row>
    <row r="20" spans="1:7" ht="30.75" customHeight="1" x14ac:dyDescent="0.35">
      <c r="A20" s="16" t="s">
        <v>44</v>
      </c>
      <c r="B20" s="23">
        <f>SUBTOTAL(109,B14:B19)</f>
        <v>0</v>
      </c>
      <c r="C20" s="21" t="s">
        <v>45</v>
      </c>
      <c r="D20" s="22" t="e">
        <f>SUBTOTAL(109,D14:D19)</f>
        <v>#N/A</v>
      </c>
      <c r="G20"/>
    </row>
  </sheetData>
  <sheetProtection algorithmName="SHA-512" hashValue="sbCVXTAYILvZIxoeG4qF+vMMFGNQa1JiH7NDAeAmhej5VzLhq8+pgWVwpfU3sd9rk+8ztksQr7ApW7E3PlZhYA==" saltValue="mEM21T2rvDvkyALWihX0Sw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F392-02A1-4F54-9753-A7B942AD00DB}">
  <sheetPr>
    <pageSetUpPr fitToPage="1"/>
  </sheetPr>
  <dimension ref="A1:F15"/>
  <sheetViews>
    <sheetView zoomScaleNormal="100" workbookViewId="0"/>
  </sheetViews>
  <sheetFormatPr defaultColWidth="9.1796875" defaultRowHeight="14.5" x14ac:dyDescent="0.35"/>
  <cols>
    <col min="1" max="1" width="52.453125" style="4" customWidth="1"/>
    <col min="2" max="2" width="42.453125" style="4" bestFit="1" customWidth="1"/>
    <col min="3" max="3" width="16.453125" style="4" customWidth="1"/>
    <col min="4" max="4" width="21.54296875" style="4" customWidth="1"/>
    <col min="5" max="5" width="19.54296875" style="4" customWidth="1"/>
    <col min="6" max="16384" width="9.1796875" style="4"/>
  </cols>
  <sheetData>
    <row r="1" spans="1:6" ht="35.15" customHeight="1" x14ac:dyDescent="0.4">
      <c r="A1" s="6" t="s">
        <v>225</v>
      </c>
      <c r="B1"/>
      <c r="C1"/>
      <c r="D1"/>
      <c r="E1"/>
      <c r="F1"/>
    </row>
    <row r="2" spans="1:6" ht="25" customHeight="1" x14ac:dyDescent="0.35">
      <c r="A2" s="7" t="s">
        <v>0</v>
      </c>
      <c r="B2"/>
      <c r="C2"/>
      <c r="D2"/>
      <c r="E2"/>
      <c r="F2"/>
    </row>
    <row r="3" spans="1:6" ht="50.15" customHeight="1" x14ac:dyDescent="0.4">
      <c r="A3" s="8" t="s">
        <v>230</v>
      </c>
      <c r="B3"/>
      <c r="C3"/>
      <c r="D3"/>
      <c r="E3"/>
      <c r="F3"/>
    </row>
    <row r="4" spans="1:6" ht="35.15" customHeight="1" x14ac:dyDescent="0.35">
      <c r="A4" s="9" t="s">
        <v>1</v>
      </c>
      <c r="B4"/>
      <c r="C4"/>
      <c r="D4"/>
      <c r="E4"/>
      <c r="F4"/>
    </row>
    <row r="5" spans="1:6" ht="35.15" customHeight="1" x14ac:dyDescent="0.35">
      <c r="A5" s="10" t="s">
        <v>2</v>
      </c>
      <c r="B5"/>
      <c r="C5"/>
      <c r="D5"/>
      <c r="E5"/>
      <c r="F5"/>
    </row>
    <row r="6" spans="1:6" ht="15.5" x14ac:dyDescent="0.35">
      <c r="A6" s="7" t="s">
        <v>3</v>
      </c>
      <c r="B6"/>
      <c r="C6"/>
      <c r="D6"/>
      <c r="E6"/>
      <c r="F6"/>
    </row>
    <row r="7" spans="1:6" ht="15.5" x14ac:dyDescent="0.35">
      <c r="A7" s="7" t="s">
        <v>4</v>
      </c>
      <c r="B7"/>
      <c r="C7"/>
      <c r="D7"/>
      <c r="E7"/>
      <c r="F7"/>
    </row>
    <row r="8" spans="1:6" ht="15.5" x14ac:dyDescent="0.35">
      <c r="A8" s="7" t="s">
        <v>5</v>
      </c>
      <c r="B8"/>
      <c r="C8"/>
      <c r="D8"/>
      <c r="E8"/>
      <c r="F8"/>
    </row>
    <row r="9" spans="1:6" ht="15.5" x14ac:dyDescent="0.35">
      <c r="A9" s="11" t="s">
        <v>46</v>
      </c>
      <c r="B9"/>
      <c r="C9"/>
      <c r="D9"/>
      <c r="E9"/>
      <c r="F9"/>
    </row>
    <row r="10" spans="1:6" ht="15.5" x14ac:dyDescent="0.35">
      <c r="A10" s="7" t="s">
        <v>47</v>
      </c>
      <c r="B10"/>
      <c r="C10"/>
      <c r="D10"/>
      <c r="E10"/>
      <c r="F10"/>
    </row>
    <row r="11" spans="1:6" ht="15.5" x14ac:dyDescent="0.35">
      <c r="A11" s="7" t="s">
        <v>48</v>
      </c>
      <c r="B11"/>
      <c r="C11"/>
      <c r="D11"/>
      <c r="E11"/>
      <c r="F11"/>
    </row>
    <row r="12" spans="1:6" ht="15.5" x14ac:dyDescent="0.35">
      <c r="A12" s="7" t="s">
        <v>49</v>
      </c>
      <c r="B12"/>
      <c r="C12"/>
      <c r="D12"/>
      <c r="E12"/>
      <c r="F12"/>
    </row>
    <row r="13" spans="1:6" ht="36.75" customHeight="1" x14ac:dyDescent="0.35">
      <c r="A13" s="25" t="s">
        <v>50</v>
      </c>
    </row>
    <row r="14" spans="1:6" ht="77.5" x14ac:dyDescent="0.35">
      <c r="A14" s="65" t="s">
        <v>51</v>
      </c>
      <c r="B14" s="66" t="s">
        <v>52</v>
      </c>
      <c r="C14" s="67" t="s">
        <v>53</v>
      </c>
      <c r="D14" s="67" t="s">
        <v>28</v>
      </c>
      <c r="E14" s="67" t="s">
        <v>54</v>
      </c>
    </row>
    <row r="15" spans="1:6" ht="15.5" x14ac:dyDescent="0.35">
      <c r="A15" s="40">
        <v>0</v>
      </c>
      <c r="B15" s="81">
        <v>0</v>
      </c>
      <c r="C15" s="41">
        <f>Table13541216[Total Adjusted Child Days of Enrollment per day
]*Table13541216[Total Days of Operation 
From Program Calendar
]</f>
        <v>0</v>
      </c>
      <c r="D15" s="126">
        <v>0</v>
      </c>
      <c r="E15" s="127">
        <f>Table13541216[Total Annual Adjusted Child Days of Enrollment
]*Table13541216[Contract Rate for Full-Day Service]</f>
        <v>0</v>
      </c>
    </row>
  </sheetData>
  <sheetProtection algorithmName="SHA-512" hashValue="7tbHO6GNm7+Htx4SNEWqLRuiGkyAtqiM10Cs0Z28Bfwwfiu+nrMY3IAWpzAPjTEpYKQVyhs7oA1Ji60YAv9nrA==" saltValue="jxwRe0GNE9PsEHROnDlZlA==" spinCount="100000" sheet="1" objects="1" scenarios="1"/>
  <pageMargins left="0.5" right="0.5" top="0.75" bottom="0.75" header="0.3" footer="0.3"/>
  <pageSetup scale="4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89A7E-1A15-41AB-A49A-67414A4982C9}">
  <sheetPr>
    <pageSetUpPr fitToPage="1"/>
  </sheetPr>
  <dimension ref="A1:F23"/>
  <sheetViews>
    <sheetView zoomScaleNormal="100" workbookViewId="0"/>
  </sheetViews>
  <sheetFormatPr defaultColWidth="9.1796875" defaultRowHeight="14.5" x14ac:dyDescent="0.35"/>
  <cols>
    <col min="1" max="1" width="50.26953125" style="4" customWidth="1"/>
    <col min="2" max="2" width="22" style="4" customWidth="1"/>
    <col min="3" max="3" width="15.7265625" style="4" customWidth="1"/>
    <col min="4" max="4" width="21.54296875" style="4" customWidth="1"/>
    <col min="5" max="16384" width="9.1796875" style="4"/>
  </cols>
  <sheetData>
    <row r="1" spans="1:6" ht="36.75" customHeight="1" x14ac:dyDescent="0.4">
      <c r="A1" s="6" t="s">
        <v>231</v>
      </c>
      <c r="B1"/>
      <c r="C1"/>
      <c r="D1"/>
      <c r="E1"/>
      <c r="F1"/>
    </row>
    <row r="2" spans="1:6" ht="35.15" customHeight="1" x14ac:dyDescent="0.35">
      <c r="A2" s="9" t="s">
        <v>55</v>
      </c>
      <c r="B2"/>
      <c r="C2"/>
      <c r="D2"/>
      <c r="E2"/>
      <c r="F2"/>
    </row>
    <row r="3" spans="1:6" ht="35.15" customHeight="1" x14ac:dyDescent="0.35">
      <c r="A3" s="25" t="s">
        <v>56</v>
      </c>
      <c r="B3"/>
      <c r="C3"/>
      <c r="D3"/>
      <c r="E3"/>
      <c r="F3"/>
    </row>
    <row r="4" spans="1:6" ht="15.5" x14ac:dyDescent="0.35">
      <c r="A4" s="7" t="s">
        <v>57</v>
      </c>
      <c r="B4"/>
      <c r="C4"/>
      <c r="D4"/>
      <c r="E4"/>
      <c r="F4"/>
    </row>
    <row r="5" spans="1:6" ht="15.5" x14ac:dyDescent="0.35">
      <c r="A5" s="7" t="s">
        <v>232</v>
      </c>
      <c r="B5"/>
      <c r="C5"/>
      <c r="D5"/>
      <c r="E5"/>
      <c r="F5"/>
    </row>
    <row r="6" spans="1:6" ht="15.5" x14ac:dyDescent="0.35">
      <c r="A6" s="26" t="s">
        <v>58</v>
      </c>
      <c r="B6"/>
      <c r="C6"/>
      <c r="D6"/>
      <c r="E6"/>
      <c r="F6"/>
    </row>
    <row r="7" spans="1:6" ht="15.5" x14ac:dyDescent="0.35">
      <c r="A7" s="7" t="s">
        <v>59</v>
      </c>
      <c r="B7"/>
      <c r="C7"/>
      <c r="D7"/>
      <c r="E7"/>
      <c r="F7"/>
    </row>
    <row r="8" spans="1:6" ht="15.5" x14ac:dyDescent="0.35">
      <c r="A8" s="7" t="s">
        <v>60</v>
      </c>
      <c r="B8"/>
      <c r="C8"/>
      <c r="D8"/>
      <c r="E8"/>
      <c r="F8"/>
    </row>
    <row r="9" spans="1:6" ht="15.5" x14ac:dyDescent="0.35">
      <c r="A9" s="7" t="s">
        <v>61</v>
      </c>
      <c r="B9"/>
      <c r="C9"/>
      <c r="D9"/>
      <c r="E9"/>
      <c r="F9"/>
    </row>
    <row r="10" spans="1:6" ht="35.15" customHeight="1" x14ac:dyDescent="0.35">
      <c r="A10" s="25" t="s">
        <v>62</v>
      </c>
      <c r="B10"/>
      <c r="C10"/>
      <c r="D10"/>
      <c r="E10"/>
      <c r="F10"/>
    </row>
    <row r="11" spans="1:6" ht="63" customHeight="1" x14ac:dyDescent="0.35">
      <c r="A11" s="14" t="s">
        <v>35</v>
      </c>
      <c r="B11" s="17" t="s">
        <v>63</v>
      </c>
      <c r="C11" s="17" t="s">
        <v>37</v>
      </c>
      <c r="D11" s="18" t="s">
        <v>64</v>
      </c>
    </row>
    <row r="12" spans="1:6" ht="31.5" thickBot="1" x14ac:dyDescent="0.4">
      <c r="A12" s="15" t="s">
        <v>40</v>
      </c>
      <c r="B12" s="82">
        <v>0</v>
      </c>
      <c r="C12" s="19" t="e">
        <f>'Worksheet B2'!B12</f>
        <v>#N/A</v>
      </c>
      <c r="D12" s="20" t="e">
        <f>Table36[[#This Row],[Total 
Non-Certified Children per day]]*Table36[[#This Row],[Adjustment Factor]]</f>
        <v>#N/A</v>
      </c>
    </row>
    <row r="13" spans="1:6" ht="31.5" thickBot="1" x14ac:dyDescent="0.4">
      <c r="A13" s="15" t="s">
        <v>41</v>
      </c>
      <c r="B13" s="120"/>
      <c r="C13" s="121" t="e">
        <f>'Worksheet B2'!B13</f>
        <v>#N/A</v>
      </c>
      <c r="D13" s="122" t="e">
        <f>Table36[[#This Row],[Total 
Non-Certified Children per day]]*Table36[[#This Row],[Adjustment Factor]]</f>
        <v>#N/A</v>
      </c>
    </row>
    <row r="14" spans="1:6" ht="31.5" thickBot="1" x14ac:dyDescent="0.4">
      <c r="A14" s="15" t="s">
        <v>42</v>
      </c>
      <c r="B14" s="82" t="s">
        <v>39</v>
      </c>
      <c r="C14" s="27" t="e">
        <f>'Worksheet B3'!C16</f>
        <v>#N/A</v>
      </c>
      <c r="D14" s="20" t="e">
        <f>Table36[[#This Row],[Total 
Non-Certified Children per day]]*Table36[[#This Row],[Adjustment Factor]]</f>
        <v>#N/A</v>
      </c>
    </row>
    <row r="15" spans="1:6" ht="31.5" thickBot="1" x14ac:dyDescent="0.4">
      <c r="A15" s="15" t="s">
        <v>223</v>
      </c>
      <c r="B15" s="82" t="s">
        <v>39</v>
      </c>
      <c r="C15" s="19" t="e">
        <f>'Worksheet B3'!C17</f>
        <v>#N/A</v>
      </c>
      <c r="D15" s="20" t="e">
        <f>Table36[[#This Row],[Total 
Non-Certified Children per day]]*Table36[[#This Row],[Adjustment Factor]]</f>
        <v>#N/A</v>
      </c>
    </row>
    <row r="16" spans="1:6" ht="31.5" thickBot="1" x14ac:dyDescent="0.4">
      <c r="A16" s="15" t="s">
        <v>224</v>
      </c>
      <c r="B16" s="82" t="s">
        <v>39</v>
      </c>
      <c r="C16" s="19" t="e">
        <f>'Worksheet B3'!C18</f>
        <v>#N/A</v>
      </c>
      <c r="D16" s="20" t="e">
        <f>Table36[[#This Row],[Total 
Non-Certified Children per day]]*Table36[[#This Row],[Adjustment Factor]]</f>
        <v>#N/A</v>
      </c>
    </row>
    <row r="17" spans="1:4" ht="31.5" thickBot="1" x14ac:dyDescent="0.4">
      <c r="A17" s="15" t="s">
        <v>43</v>
      </c>
      <c r="B17" s="82" t="s">
        <v>39</v>
      </c>
      <c r="C17" s="19" t="e">
        <f>'Worksheet B3'!C19</f>
        <v>#N/A</v>
      </c>
      <c r="D17" s="20" t="e">
        <f>Table36[[#This Row],[Total 
Non-Certified Children per day]]*Table36[[#This Row],[Adjustment Factor]]</f>
        <v>#N/A</v>
      </c>
    </row>
    <row r="18" spans="1:4" ht="15.5" x14ac:dyDescent="0.35">
      <c r="A18" s="16" t="s">
        <v>44</v>
      </c>
      <c r="B18" s="23">
        <f>SUBTOTAL(109,B12:B17)</f>
        <v>0</v>
      </c>
      <c r="C18" s="21" t="s">
        <v>45</v>
      </c>
      <c r="D18" s="22" t="e">
        <f>SUBTOTAL(109,D12:D17)</f>
        <v>#N/A</v>
      </c>
    </row>
    <row r="23" spans="1:4" ht="30" customHeight="1" x14ac:dyDescent="0.35"/>
  </sheetData>
  <sheetProtection algorithmName="SHA-512" hashValue="9ObZiYXdqPzkG0AnfK8DF7c4LAI1Q85N+Nz3S2j7S+3TiKndZUZ4HPQBqqswKVb6nkWHA/Vrsj589C5Sl+4JjQ==" saltValue="ikbnts45mZMuvrJhmjlJyA==" spinCount="100000" sheet="1" objects="1" scenarios="1"/>
  <pageMargins left="0.5" right="0.5" top="0.75" bottom="0.75" header="0.3" footer="0.3"/>
  <pageSetup scale="65"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3"/>
  <sheetViews>
    <sheetView zoomScaleNormal="100" workbookViewId="0"/>
  </sheetViews>
  <sheetFormatPr defaultColWidth="9.1796875" defaultRowHeight="14.5" x14ac:dyDescent="0.35"/>
  <cols>
    <col min="1" max="1" width="45.26953125" style="4" customWidth="1"/>
    <col min="2" max="2" width="58.26953125" style="4" bestFit="1" customWidth="1"/>
    <col min="3" max="3" width="31.7265625" style="4" customWidth="1"/>
    <col min="4" max="16384" width="9.1796875" style="4"/>
  </cols>
  <sheetData>
    <row r="1" spans="1:4" ht="20" x14ac:dyDescent="0.4">
      <c r="A1" s="6" t="s">
        <v>233</v>
      </c>
      <c r="B1" s="28"/>
      <c r="C1" s="28"/>
      <c r="D1"/>
    </row>
    <row r="2" spans="1:4" ht="35.15" customHeight="1" x14ac:dyDescent="0.35">
      <c r="A2" s="25" t="s">
        <v>56</v>
      </c>
      <c r="B2" s="7"/>
      <c r="C2" s="7"/>
      <c r="D2"/>
    </row>
    <row r="3" spans="1:4" ht="15.5" x14ac:dyDescent="0.35">
      <c r="A3" s="7" t="s">
        <v>245</v>
      </c>
      <c r="B3" s="7"/>
      <c r="C3" s="7"/>
      <c r="D3"/>
    </row>
    <row r="4" spans="1:4" ht="15" customHeight="1" x14ac:dyDescent="0.35">
      <c r="A4" s="7" t="s">
        <v>246</v>
      </c>
      <c r="B4" s="7"/>
      <c r="C4" s="7"/>
      <c r="D4"/>
    </row>
    <row r="5" spans="1:4" ht="15.5" x14ac:dyDescent="0.35">
      <c r="A5" s="7" t="s">
        <v>65</v>
      </c>
      <c r="B5" s="7"/>
      <c r="C5" s="7"/>
      <c r="D5"/>
    </row>
    <row r="6" spans="1:4" ht="35.15" customHeight="1" x14ac:dyDescent="0.35">
      <c r="A6" s="25" t="s">
        <v>66</v>
      </c>
      <c r="B6" s="7"/>
      <c r="C6" s="7"/>
      <c r="D6"/>
    </row>
    <row r="7" spans="1:4" ht="95.25" customHeight="1" x14ac:dyDescent="0.35">
      <c r="A7" s="45" t="s">
        <v>241</v>
      </c>
      <c r="B7" s="46" t="s">
        <v>244</v>
      </c>
      <c r="C7" s="47" t="s">
        <v>242</v>
      </c>
    </row>
    <row r="8" spans="1:4" ht="15.5" x14ac:dyDescent="0.35">
      <c r="A8" s="74" t="s">
        <v>15</v>
      </c>
      <c r="B8" s="130" t="s">
        <v>243</v>
      </c>
      <c r="C8" s="75" t="s">
        <v>67</v>
      </c>
    </row>
    <row r="9" spans="1:4" ht="15.5" x14ac:dyDescent="0.35">
      <c r="A9" s="74" t="s">
        <v>15</v>
      </c>
      <c r="B9" s="130" t="s">
        <v>243</v>
      </c>
      <c r="C9" s="75" t="s">
        <v>67</v>
      </c>
    </row>
    <row r="10" spans="1:4" ht="15.5" x14ac:dyDescent="0.35">
      <c r="A10" s="74" t="s">
        <v>15</v>
      </c>
      <c r="B10" s="130" t="s">
        <v>243</v>
      </c>
      <c r="C10" s="75" t="s">
        <v>67</v>
      </c>
    </row>
    <row r="11" spans="1:4" ht="15.5" x14ac:dyDescent="0.35">
      <c r="A11" s="74" t="s">
        <v>15</v>
      </c>
      <c r="B11" s="130" t="s">
        <v>243</v>
      </c>
      <c r="C11" s="75" t="s">
        <v>67</v>
      </c>
    </row>
    <row r="12" spans="1:4" ht="15.5" x14ac:dyDescent="0.35">
      <c r="A12" s="74" t="s">
        <v>15</v>
      </c>
      <c r="B12" s="130" t="s">
        <v>243</v>
      </c>
      <c r="C12" s="75" t="s">
        <v>67</v>
      </c>
    </row>
    <row r="13" spans="1:4" ht="15.5" x14ac:dyDescent="0.35">
      <c r="A13" s="74" t="s">
        <v>15</v>
      </c>
      <c r="B13" s="130" t="s">
        <v>243</v>
      </c>
      <c r="C13" s="75" t="s">
        <v>67</v>
      </c>
    </row>
    <row r="14" spans="1:4" ht="15.5" x14ac:dyDescent="0.35">
      <c r="A14" s="74" t="s">
        <v>15</v>
      </c>
      <c r="B14" s="130" t="s">
        <v>243</v>
      </c>
      <c r="C14" s="75" t="s">
        <v>67</v>
      </c>
    </row>
    <row r="15" spans="1:4" ht="15.5" x14ac:dyDescent="0.35">
      <c r="A15" s="74" t="s">
        <v>15</v>
      </c>
      <c r="B15" s="130" t="s">
        <v>243</v>
      </c>
      <c r="C15" s="75" t="s">
        <v>67</v>
      </c>
    </row>
    <row r="16" spans="1:4" ht="15.5" x14ac:dyDescent="0.35">
      <c r="A16" s="74" t="s">
        <v>15</v>
      </c>
      <c r="B16" s="130" t="s">
        <v>243</v>
      </c>
      <c r="C16" s="75" t="s">
        <v>67</v>
      </c>
    </row>
    <row r="17" spans="1:3" ht="15.5" x14ac:dyDescent="0.35">
      <c r="A17" s="74" t="s">
        <v>15</v>
      </c>
      <c r="B17" s="130" t="s">
        <v>243</v>
      </c>
      <c r="C17" s="75" t="s">
        <v>67</v>
      </c>
    </row>
    <row r="18" spans="1:3" ht="15.5" x14ac:dyDescent="0.35">
      <c r="A18" s="74" t="s">
        <v>15</v>
      </c>
      <c r="B18" s="130" t="s">
        <v>243</v>
      </c>
      <c r="C18" s="75" t="s">
        <v>67</v>
      </c>
    </row>
    <row r="19" spans="1:3" ht="15.5" x14ac:dyDescent="0.35">
      <c r="A19" s="74" t="s">
        <v>15</v>
      </c>
      <c r="B19" s="130" t="s">
        <v>243</v>
      </c>
      <c r="C19" s="75" t="s">
        <v>67</v>
      </c>
    </row>
    <row r="20" spans="1:3" ht="15.5" x14ac:dyDescent="0.35">
      <c r="A20" s="74" t="s">
        <v>15</v>
      </c>
      <c r="B20" s="130" t="s">
        <v>243</v>
      </c>
      <c r="C20" s="75" t="s">
        <v>67</v>
      </c>
    </row>
    <row r="21" spans="1:3" ht="15.5" x14ac:dyDescent="0.35">
      <c r="A21" s="74" t="s">
        <v>15</v>
      </c>
      <c r="B21" s="130" t="s">
        <v>243</v>
      </c>
      <c r="C21" s="75" t="s">
        <v>67</v>
      </c>
    </row>
    <row r="22" spans="1:3" ht="15.5" x14ac:dyDescent="0.35">
      <c r="A22" s="74" t="s">
        <v>15</v>
      </c>
      <c r="B22" s="130" t="s">
        <v>243</v>
      </c>
      <c r="C22" s="75" t="s">
        <v>67</v>
      </c>
    </row>
    <row r="23" spans="1:3" ht="15.5" x14ac:dyDescent="0.35">
      <c r="A23" s="74" t="s">
        <v>15</v>
      </c>
      <c r="B23" s="130" t="s">
        <v>243</v>
      </c>
      <c r="C23" s="75" t="s">
        <v>67</v>
      </c>
    </row>
    <row r="24" spans="1:3" ht="15.5" x14ac:dyDescent="0.35">
      <c r="A24" s="74" t="s">
        <v>15</v>
      </c>
      <c r="B24" s="130" t="s">
        <v>243</v>
      </c>
      <c r="C24" s="75" t="s">
        <v>67</v>
      </c>
    </row>
    <row r="25" spans="1:3" ht="15.5" x14ac:dyDescent="0.35">
      <c r="A25" s="74" t="s">
        <v>15</v>
      </c>
      <c r="B25" s="130" t="s">
        <v>243</v>
      </c>
      <c r="C25" s="75" t="s">
        <v>67</v>
      </c>
    </row>
    <row r="26" spans="1:3" ht="15.5" x14ac:dyDescent="0.35">
      <c r="A26" s="74" t="s">
        <v>15</v>
      </c>
      <c r="B26" s="130" t="s">
        <v>243</v>
      </c>
      <c r="C26" s="75" t="s">
        <v>67</v>
      </c>
    </row>
    <row r="27" spans="1:3" ht="15.5" x14ac:dyDescent="0.35">
      <c r="A27" s="74" t="s">
        <v>15</v>
      </c>
      <c r="B27" s="130" t="s">
        <v>243</v>
      </c>
      <c r="C27" s="75" t="s">
        <v>67</v>
      </c>
    </row>
    <row r="28" spans="1:3" ht="15.5" x14ac:dyDescent="0.35">
      <c r="A28" s="74" t="s">
        <v>15</v>
      </c>
      <c r="B28" s="130" t="s">
        <v>243</v>
      </c>
      <c r="C28" s="75" t="s">
        <v>67</v>
      </c>
    </row>
    <row r="29" spans="1:3" ht="15.5" x14ac:dyDescent="0.35">
      <c r="A29" s="74" t="s">
        <v>15</v>
      </c>
      <c r="B29" s="130" t="s">
        <v>243</v>
      </c>
      <c r="C29" s="75" t="s">
        <v>67</v>
      </c>
    </row>
    <row r="30" spans="1:3" ht="15.5" x14ac:dyDescent="0.35">
      <c r="A30" s="74" t="s">
        <v>15</v>
      </c>
      <c r="B30" s="130" t="s">
        <v>243</v>
      </c>
      <c r="C30" s="75" t="s">
        <v>67</v>
      </c>
    </row>
    <row r="31" spans="1:3" ht="15.5" x14ac:dyDescent="0.35">
      <c r="A31" s="74" t="s">
        <v>15</v>
      </c>
      <c r="B31" s="130" t="s">
        <v>243</v>
      </c>
      <c r="C31" s="75" t="s">
        <v>67</v>
      </c>
    </row>
    <row r="32" spans="1:3" ht="15.5" x14ac:dyDescent="0.35">
      <c r="A32" s="74" t="s">
        <v>15</v>
      </c>
      <c r="B32" s="130" t="s">
        <v>243</v>
      </c>
      <c r="C32" s="75" t="s">
        <v>67</v>
      </c>
    </row>
    <row r="33" spans="1:3" ht="15.5" x14ac:dyDescent="0.35">
      <c r="A33" s="74" t="s">
        <v>15</v>
      </c>
      <c r="B33" s="130" t="s">
        <v>243</v>
      </c>
      <c r="C33" s="75" t="s">
        <v>67</v>
      </c>
    </row>
    <row r="34" spans="1:3" ht="15.5" x14ac:dyDescent="0.35">
      <c r="A34" s="74" t="s">
        <v>15</v>
      </c>
      <c r="B34" s="130" t="s">
        <v>243</v>
      </c>
      <c r="C34" s="75" t="s">
        <v>67</v>
      </c>
    </row>
    <row r="35" spans="1:3" ht="15.5" x14ac:dyDescent="0.35">
      <c r="A35" s="74" t="s">
        <v>15</v>
      </c>
      <c r="B35" s="130" t="s">
        <v>243</v>
      </c>
      <c r="C35" s="75" t="s">
        <v>67</v>
      </c>
    </row>
    <row r="36" spans="1:3" ht="15.5" x14ac:dyDescent="0.35">
      <c r="A36" s="74" t="s">
        <v>15</v>
      </c>
      <c r="B36" s="130" t="s">
        <v>243</v>
      </c>
      <c r="C36" s="75" t="s">
        <v>67</v>
      </c>
    </row>
    <row r="37" spans="1:3" ht="15.5" x14ac:dyDescent="0.35">
      <c r="A37" s="74" t="s">
        <v>15</v>
      </c>
      <c r="B37" s="130" t="s">
        <v>243</v>
      </c>
      <c r="C37" s="75" t="s">
        <v>67</v>
      </c>
    </row>
    <row r="38" spans="1:3" ht="15.5" x14ac:dyDescent="0.35">
      <c r="A38" s="74" t="s">
        <v>15</v>
      </c>
      <c r="B38" s="130" t="s">
        <v>243</v>
      </c>
      <c r="C38" s="75" t="s">
        <v>67</v>
      </c>
    </row>
    <row r="39" spans="1:3" ht="15.5" x14ac:dyDescent="0.35">
      <c r="A39" s="74" t="s">
        <v>15</v>
      </c>
      <c r="B39" s="130" t="s">
        <v>243</v>
      </c>
      <c r="C39" s="75" t="s">
        <v>67</v>
      </c>
    </row>
    <row r="40" spans="1:3" ht="15.5" x14ac:dyDescent="0.35">
      <c r="A40" s="74" t="s">
        <v>15</v>
      </c>
      <c r="B40" s="130" t="s">
        <v>243</v>
      </c>
      <c r="C40" s="75" t="s">
        <v>67</v>
      </c>
    </row>
    <row r="41" spans="1:3" ht="15.5" x14ac:dyDescent="0.35">
      <c r="A41" s="74" t="s">
        <v>15</v>
      </c>
      <c r="B41" s="130" t="s">
        <v>243</v>
      </c>
      <c r="C41" s="75" t="s">
        <v>67</v>
      </c>
    </row>
    <row r="42" spans="1:3" ht="15.5" x14ac:dyDescent="0.35">
      <c r="A42" s="74" t="s">
        <v>15</v>
      </c>
      <c r="B42" s="130" t="s">
        <v>243</v>
      </c>
      <c r="C42" s="75" t="s">
        <v>67</v>
      </c>
    </row>
    <row r="43" spans="1:3" ht="15.5" x14ac:dyDescent="0.35">
      <c r="A43" s="29" t="s">
        <v>68</v>
      </c>
      <c r="B43" s="131">
        <f>SUM(B8:B42)</f>
        <v>0</v>
      </c>
      <c r="C43" s="30">
        <f>SUM(C8:C42)</f>
        <v>0</v>
      </c>
    </row>
  </sheetData>
  <sheetProtection algorithmName="SHA-512" hashValue="y0CeCBk2MDXqdwdGIeHVouKOfqPLmD9HWbwVrK4r+Xryh7vKORr21MNPJ2kckwJ/HAMBwDEPRCXioAp+3aIH+w==" saltValue="gvtUmPFlZlCosz76c0sSiQ==" spinCount="100000" sheet="1" objects="1" scenarios="1"/>
  <pageMargins left="0.7" right="0.7" top="0.75" bottom="0.75" header="0.3" footer="0.3"/>
  <pageSetup scale="67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6F99-736C-4F75-B4D8-9A4E55D44542}">
  <dimension ref="A1:D28"/>
  <sheetViews>
    <sheetView zoomScaleNormal="100" workbookViewId="0"/>
  </sheetViews>
  <sheetFormatPr defaultColWidth="9.1796875" defaultRowHeight="14.5" x14ac:dyDescent="0.35"/>
  <cols>
    <col min="1" max="1" width="64.54296875" style="4" customWidth="1"/>
    <col min="2" max="2" width="70.7265625" style="4" bestFit="1" customWidth="1"/>
    <col min="3" max="16384" width="9.1796875" style="4"/>
  </cols>
  <sheetData>
    <row r="1" spans="1:4" ht="48" customHeight="1" x14ac:dyDescent="0.4">
      <c r="A1" s="6" t="s">
        <v>234</v>
      </c>
      <c r="B1"/>
      <c r="C1"/>
      <c r="D1"/>
    </row>
    <row r="2" spans="1:4" ht="36.75" customHeight="1" x14ac:dyDescent="0.35">
      <c r="A2" s="32" t="s">
        <v>69</v>
      </c>
      <c r="B2" s="33"/>
      <c r="C2" s="33"/>
      <c r="D2" s="33"/>
    </row>
    <row r="3" spans="1:4" ht="29.25" customHeight="1" x14ac:dyDescent="0.35">
      <c r="A3" s="10" t="s">
        <v>2</v>
      </c>
      <c r="B3"/>
      <c r="C3"/>
      <c r="D3"/>
    </row>
    <row r="4" spans="1:4" ht="15.5" x14ac:dyDescent="0.35">
      <c r="A4" s="7" t="s">
        <v>70</v>
      </c>
      <c r="B4"/>
      <c r="C4"/>
      <c r="D4"/>
    </row>
    <row r="5" spans="1:4" ht="15.5" x14ac:dyDescent="0.35">
      <c r="A5" s="7" t="s">
        <v>71</v>
      </c>
      <c r="B5"/>
      <c r="C5"/>
      <c r="D5"/>
    </row>
    <row r="6" spans="1:4" ht="15.5" x14ac:dyDescent="0.35">
      <c r="A6" s="11" t="s">
        <v>72</v>
      </c>
      <c r="B6"/>
      <c r="C6"/>
      <c r="D6"/>
    </row>
    <row r="7" spans="1:4" ht="15.5" x14ac:dyDescent="0.35">
      <c r="A7" s="7" t="s">
        <v>235</v>
      </c>
      <c r="B7"/>
      <c r="C7"/>
      <c r="D7"/>
    </row>
    <row r="8" spans="1:4" ht="15.5" x14ac:dyDescent="0.35">
      <c r="A8" s="7" t="s">
        <v>73</v>
      </c>
      <c r="B8"/>
      <c r="C8"/>
      <c r="D8"/>
    </row>
    <row r="9" spans="1:4" ht="33.75" customHeight="1" x14ac:dyDescent="0.35">
      <c r="A9" s="116" t="s">
        <v>74</v>
      </c>
      <c r="B9" s="104"/>
      <c r="C9"/>
      <c r="D9"/>
    </row>
    <row r="10" spans="1:4" ht="30.75" customHeight="1" x14ac:dyDescent="0.35">
      <c r="A10" s="83" t="s">
        <v>10</v>
      </c>
      <c r="B10" s="84" t="s">
        <v>75</v>
      </c>
    </row>
    <row r="11" spans="1:4" ht="15.5" x14ac:dyDescent="0.35">
      <c r="A11" s="48" t="s">
        <v>76</v>
      </c>
      <c r="B11" s="76" t="s">
        <v>77</v>
      </c>
    </row>
    <row r="12" spans="1:4" ht="15.5" x14ac:dyDescent="0.35">
      <c r="A12" s="48" t="s">
        <v>78</v>
      </c>
      <c r="B12" s="76" t="s">
        <v>79</v>
      </c>
    </row>
    <row r="13" spans="1:4" ht="15.5" x14ac:dyDescent="0.35">
      <c r="A13" s="48" t="s">
        <v>80</v>
      </c>
      <c r="B13" s="76" t="s">
        <v>81</v>
      </c>
    </row>
    <row r="14" spans="1:4" ht="15.5" x14ac:dyDescent="0.35">
      <c r="A14" s="48" t="s">
        <v>82</v>
      </c>
      <c r="B14" s="76" t="s">
        <v>83</v>
      </c>
    </row>
    <row r="15" spans="1:4" ht="15.5" x14ac:dyDescent="0.35">
      <c r="A15" s="48" t="s">
        <v>84</v>
      </c>
      <c r="B15" s="76" t="s">
        <v>85</v>
      </c>
    </row>
    <row r="16" spans="1:4" ht="15.5" x14ac:dyDescent="0.35">
      <c r="A16" s="48" t="s">
        <v>86</v>
      </c>
      <c r="B16" s="76" t="s">
        <v>87</v>
      </c>
    </row>
    <row r="17" spans="1:2" ht="15.5" x14ac:dyDescent="0.35">
      <c r="A17" s="48" t="s">
        <v>88</v>
      </c>
      <c r="B17" s="76" t="s">
        <v>89</v>
      </c>
    </row>
    <row r="18" spans="1:2" ht="15.5" x14ac:dyDescent="0.35">
      <c r="A18" s="48" t="s">
        <v>90</v>
      </c>
      <c r="B18" s="76" t="s">
        <v>91</v>
      </c>
    </row>
    <row r="19" spans="1:2" ht="15.5" x14ac:dyDescent="0.35">
      <c r="A19" s="48" t="s">
        <v>92</v>
      </c>
      <c r="B19" s="76" t="s">
        <v>93</v>
      </c>
    </row>
    <row r="20" spans="1:2" ht="15.5" x14ac:dyDescent="0.35">
      <c r="A20" s="48" t="s">
        <v>94</v>
      </c>
      <c r="B20" s="76" t="s">
        <v>95</v>
      </c>
    </row>
    <row r="21" spans="1:2" ht="15.5" x14ac:dyDescent="0.35">
      <c r="A21" s="48" t="s">
        <v>96</v>
      </c>
      <c r="B21" s="77">
        <f>SUM(B15:B20)</f>
        <v>0</v>
      </c>
    </row>
    <row r="22" spans="1:2" ht="15.5" x14ac:dyDescent="0.35">
      <c r="A22" s="48" t="s">
        <v>97</v>
      </c>
      <c r="B22" s="76" t="s">
        <v>250</v>
      </c>
    </row>
    <row r="23" spans="1:2" ht="15.5" x14ac:dyDescent="0.35">
      <c r="A23" s="48" t="s">
        <v>98</v>
      </c>
      <c r="B23" s="76" t="s">
        <v>99</v>
      </c>
    </row>
    <row r="24" spans="1:2" ht="15.5" x14ac:dyDescent="0.35">
      <c r="A24" s="48" t="s">
        <v>100</v>
      </c>
      <c r="B24" s="76" t="s">
        <v>251</v>
      </c>
    </row>
    <row r="25" spans="1:2" ht="15.5" x14ac:dyDescent="0.35">
      <c r="A25" s="48" t="s">
        <v>101</v>
      </c>
      <c r="B25" s="76" t="s">
        <v>102</v>
      </c>
    </row>
    <row r="26" spans="1:2" ht="15.5" x14ac:dyDescent="0.35">
      <c r="A26" s="48" t="s">
        <v>103</v>
      </c>
      <c r="B26" s="76" t="s">
        <v>104</v>
      </c>
    </row>
    <row r="27" spans="1:2" ht="15.5" x14ac:dyDescent="0.35">
      <c r="A27" s="49" t="s">
        <v>105</v>
      </c>
      <c r="B27" s="78">
        <f>SUM(B11:B14)+SUM(B21:B26)</f>
        <v>0</v>
      </c>
    </row>
    <row r="28" spans="1:2" ht="18.75" customHeight="1" x14ac:dyDescent="0.35">
      <c r="A28" s="51" t="s">
        <v>106</v>
      </c>
      <c r="B28" s="76" t="s">
        <v>107</v>
      </c>
    </row>
  </sheetData>
  <sheetProtection algorithmName="SHA-512" hashValue="kbYu+XcOdrgIFHPImsYgrYAicUPC/tMQpBWVgnhmqRQNkw6TTb0LPtKtE+dXE9WrABQy4WYrxUGWZXeL/3jtMg==" saltValue="M13PDVWh+NZWGhBUpYNaiQ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B1A2-7204-4433-823D-D216674FF33F}">
  <dimension ref="A1:D20"/>
  <sheetViews>
    <sheetView zoomScaleNormal="100" workbookViewId="0"/>
  </sheetViews>
  <sheetFormatPr defaultColWidth="9.1796875" defaultRowHeight="14.5" x14ac:dyDescent="0.35"/>
  <cols>
    <col min="1" max="1" width="64.54296875" style="4" customWidth="1"/>
    <col min="2" max="2" width="70.7265625" style="4" bestFit="1" customWidth="1"/>
    <col min="3" max="16384" width="9.1796875" style="4"/>
  </cols>
  <sheetData>
    <row r="1" spans="1:4" ht="48" customHeight="1" x14ac:dyDescent="0.4">
      <c r="A1" s="6" t="s">
        <v>236</v>
      </c>
      <c r="B1"/>
      <c r="C1"/>
      <c r="D1"/>
    </row>
    <row r="2" spans="1:4" ht="36.75" customHeight="1" x14ac:dyDescent="0.35">
      <c r="A2" s="32" t="s">
        <v>69</v>
      </c>
      <c r="B2" s="33"/>
      <c r="C2" s="33"/>
      <c r="D2" s="33"/>
    </row>
    <row r="3" spans="1:4" ht="29.25" customHeight="1" x14ac:dyDescent="0.35">
      <c r="A3" s="10" t="s">
        <v>2</v>
      </c>
      <c r="B3"/>
      <c r="C3"/>
      <c r="D3"/>
    </row>
    <row r="4" spans="1:4" ht="15.5" x14ac:dyDescent="0.35">
      <c r="A4" s="7" t="s">
        <v>70</v>
      </c>
      <c r="B4"/>
      <c r="C4"/>
      <c r="D4"/>
    </row>
    <row r="5" spans="1:4" ht="15" customHeight="1" x14ac:dyDescent="0.35">
      <c r="A5" s="7" t="s">
        <v>71</v>
      </c>
      <c r="B5"/>
      <c r="C5"/>
      <c r="D5"/>
    </row>
    <row r="6" spans="1:4" ht="15.5" x14ac:dyDescent="0.35">
      <c r="A6" s="10" t="s">
        <v>31</v>
      </c>
      <c r="B6"/>
      <c r="C6"/>
      <c r="D6"/>
    </row>
    <row r="7" spans="1:4" ht="15.5" x14ac:dyDescent="0.35">
      <c r="A7" s="24" t="s">
        <v>108</v>
      </c>
      <c r="B7"/>
      <c r="C7"/>
      <c r="D7"/>
    </row>
    <row r="8" spans="1:4" ht="15.5" x14ac:dyDescent="0.35">
      <c r="A8" s="34" t="s">
        <v>109</v>
      </c>
      <c r="B8"/>
      <c r="C8"/>
      <c r="D8"/>
    </row>
    <row r="9" spans="1:4" ht="40.5" customHeight="1" x14ac:dyDescent="0.35">
      <c r="A9" s="102" t="s">
        <v>110</v>
      </c>
      <c r="B9"/>
    </row>
    <row r="10" spans="1:4" ht="21" customHeight="1" x14ac:dyDescent="0.35">
      <c r="A10" s="85" t="s">
        <v>10</v>
      </c>
      <c r="B10" s="86" t="s">
        <v>111</v>
      </c>
    </row>
    <row r="11" spans="1:4" ht="15.5" x14ac:dyDescent="0.35">
      <c r="A11" s="52" t="s">
        <v>112</v>
      </c>
      <c r="B11" s="55">
        <f>'Worksheet B6'!B43</f>
        <v>0</v>
      </c>
    </row>
    <row r="12" spans="1:4" ht="15.5" x14ac:dyDescent="0.35">
      <c r="A12" s="53" t="s">
        <v>113</v>
      </c>
      <c r="B12" s="56" t="e">
        <f>'Worksheet B5'!D18</f>
        <v>#N/A</v>
      </c>
    </row>
    <row r="13" spans="1:4" ht="15.5" x14ac:dyDescent="0.35">
      <c r="A13" s="53" t="s">
        <v>114</v>
      </c>
      <c r="B13" s="57">
        <f>Table13541216[Total Days of Operation 
From Program Calendar
]</f>
        <v>0</v>
      </c>
    </row>
    <row r="14" spans="1:4" ht="15.5" x14ac:dyDescent="0.35">
      <c r="A14" s="52" t="s">
        <v>115</v>
      </c>
      <c r="B14" s="55" t="e">
        <f>B12*B13</f>
        <v>#N/A</v>
      </c>
    </row>
    <row r="15" spans="1:4" ht="15.5" x14ac:dyDescent="0.35">
      <c r="A15" s="52" t="s">
        <v>116</v>
      </c>
      <c r="B15" s="55" t="e">
        <f>B11+B14</f>
        <v>#N/A</v>
      </c>
    </row>
    <row r="16" spans="1:4" ht="15.5" x14ac:dyDescent="0.35">
      <c r="A16" s="52" t="s">
        <v>117</v>
      </c>
      <c r="B16" s="58">
        <f>IFERROR((B11/B15),0)</f>
        <v>0</v>
      </c>
    </row>
    <row r="17" spans="1:2" ht="15.5" x14ac:dyDescent="0.35">
      <c r="A17" s="53" t="s">
        <v>118</v>
      </c>
      <c r="B17" s="59">
        <f>'Worksheet B7'!B27</f>
        <v>0</v>
      </c>
    </row>
    <row r="18" spans="1:2" ht="15.5" x14ac:dyDescent="0.35">
      <c r="A18" s="54" t="s">
        <v>119</v>
      </c>
      <c r="B18" s="79"/>
    </row>
    <row r="19" spans="1:2" ht="15.5" x14ac:dyDescent="0.35">
      <c r="A19" s="53" t="s">
        <v>120</v>
      </c>
      <c r="B19" s="60">
        <f>B17-B18</f>
        <v>0</v>
      </c>
    </row>
    <row r="20" spans="1:2" ht="15.5" x14ac:dyDescent="0.35">
      <c r="A20" s="61" t="s">
        <v>121</v>
      </c>
      <c r="B20" s="62">
        <f>ROUND(B19*B16,0)</f>
        <v>0</v>
      </c>
    </row>
  </sheetData>
  <sheetProtection algorithmName="SHA-512" hashValue="H9ucVgEfc53ZqKWlnYGgQfQ0hzxRpKCeXuG0YNL1defD4tfHeMX43RCuu8WIM7+v9CPaoidGlYU+zpl4AULuJA==" saltValue="YFF5J3lnmOletS/G6dmSRQ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E26FF-97F6-4B75-97DD-B72F3A2D6E26}">
  <dimension ref="A1:D18"/>
  <sheetViews>
    <sheetView zoomScaleNormal="100" workbookViewId="0"/>
  </sheetViews>
  <sheetFormatPr defaultColWidth="9.1796875" defaultRowHeight="14.5" x14ac:dyDescent="0.35"/>
  <cols>
    <col min="1" max="1" width="64.54296875" style="4" customWidth="1"/>
    <col min="2" max="2" width="70.7265625" style="4" bestFit="1" customWidth="1"/>
    <col min="3" max="16384" width="9.1796875" style="4"/>
  </cols>
  <sheetData>
    <row r="1" spans="1:4" ht="48" customHeight="1" x14ac:dyDescent="0.4">
      <c r="A1" s="6" t="s">
        <v>237</v>
      </c>
      <c r="B1"/>
      <c r="C1"/>
      <c r="D1"/>
    </row>
    <row r="2" spans="1:4" ht="36.75" customHeight="1" x14ac:dyDescent="0.35">
      <c r="A2" s="32" t="s">
        <v>69</v>
      </c>
      <c r="B2" s="33"/>
      <c r="C2" s="33"/>
      <c r="D2" s="33"/>
    </row>
    <row r="3" spans="1:4" ht="29.25" customHeight="1" x14ac:dyDescent="0.35">
      <c r="A3" s="10" t="s">
        <v>2</v>
      </c>
      <c r="B3"/>
      <c r="C3"/>
      <c r="D3"/>
    </row>
    <row r="4" spans="1:4" ht="15.5" x14ac:dyDescent="0.35">
      <c r="A4" s="7" t="s">
        <v>70</v>
      </c>
      <c r="B4"/>
      <c r="C4"/>
      <c r="D4"/>
    </row>
    <row r="5" spans="1:4" ht="15.5" x14ac:dyDescent="0.35">
      <c r="A5" s="7" t="s">
        <v>71</v>
      </c>
      <c r="B5"/>
      <c r="C5"/>
      <c r="D5"/>
    </row>
    <row r="6" spans="1:4" ht="15.5" x14ac:dyDescent="0.35">
      <c r="A6" s="35" t="s">
        <v>46</v>
      </c>
      <c r="B6"/>
      <c r="C6"/>
      <c r="D6"/>
    </row>
    <row r="7" spans="1:4" ht="15.5" x14ac:dyDescent="0.35">
      <c r="A7" s="7" t="s">
        <v>122</v>
      </c>
      <c r="B7"/>
      <c r="C7"/>
      <c r="D7"/>
    </row>
    <row r="8" spans="1:4" ht="15.5" x14ac:dyDescent="0.35">
      <c r="A8" s="7" t="s">
        <v>123</v>
      </c>
      <c r="B8"/>
      <c r="C8"/>
      <c r="D8"/>
    </row>
    <row r="9" spans="1:4" ht="15.5" x14ac:dyDescent="0.35">
      <c r="A9" s="7" t="s">
        <v>124</v>
      </c>
      <c r="B9"/>
      <c r="C9"/>
      <c r="D9"/>
    </row>
    <row r="10" spans="1:4" ht="48.75" customHeight="1" x14ac:dyDescent="0.4">
      <c r="A10" s="102" t="s">
        <v>125</v>
      </c>
      <c r="B10" s="103"/>
      <c r="C10" s="31"/>
      <c r="D10" s="31"/>
    </row>
    <row r="11" spans="1:4" ht="35.25" customHeight="1" x14ac:dyDescent="0.35">
      <c r="A11" s="87" t="s">
        <v>10</v>
      </c>
      <c r="B11" s="88" t="s">
        <v>126</v>
      </c>
    </row>
    <row r="12" spans="1:4" ht="15.5" x14ac:dyDescent="0.35">
      <c r="A12" s="12" t="s">
        <v>127</v>
      </c>
      <c r="B12" s="63">
        <f>'Worksheet B6'!C43</f>
        <v>0</v>
      </c>
    </row>
    <row r="13" spans="1:4" ht="15.5" x14ac:dyDescent="0.35">
      <c r="A13" s="12" t="s">
        <v>121</v>
      </c>
      <c r="B13" s="63">
        <f>ROUND('Worksheet B8'!B20,0)</f>
        <v>0</v>
      </c>
    </row>
    <row r="14" spans="1:4" ht="15.5" x14ac:dyDescent="0.35">
      <c r="A14" s="12" t="s">
        <v>128</v>
      </c>
      <c r="B14" s="63">
        <f>MIN(B12,B13)</f>
        <v>0</v>
      </c>
    </row>
    <row r="15" spans="1:4" ht="15.5" x14ac:dyDescent="0.35">
      <c r="A15" s="12" t="s">
        <v>129</v>
      </c>
      <c r="B15" s="63">
        <f>'Worksheet B8'!B20</f>
        <v>0</v>
      </c>
    </row>
    <row r="16" spans="1:4" ht="15.5" x14ac:dyDescent="0.35">
      <c r="A16" s="64" t="s">
        <v>130</v>
      </c>
      <c r="B16" s="50">
        <f>ROUND(B15-B14,0)</f>
        <v>0</v>
      </c>
    </row>
    <row r="17" spans="1:2" ht="15.5" x14ac:dyDescent="0.35">
      <c r="A17" s="36"/>
      <c r="B17" s="38"/>
    </row>
    <row r="18" spans="1:2" ht="15.5" x14ac:dyDescent="0.35">
      <c r="A18" s="37" t="s">
        <v>238</v>
      </c>
      <c r="B18" s="39"/>
    </row>
  </sheetData>
  <sheetProtection algorithmName="SHA-512" hashValue="D8uFKxb6kuVkgmg5vSgjpAxFVfFjtDPFZvUQqciwY79v4y5XBEkxWnaSnSOibwMFQpFpdu7lKhODcL966ktFqg==" saltValue="yiHlAv3425jlFA0RdXAYHg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Worksheet B1</vt:lpstr>
      <vt:lpstr>Worksheet B2</vt:lpstr>
      <vt:lpstr>Worksheet B3</vt:lpstr>
      <vt:lpstr>Worksheet B4</vt:lpstr>
      <vt:lpstr>Worksheet B5</vt:lpstr>
      <vt:lpstr>Worksheet B6</vt:lpstr>
      <vt:lpstr>Worksheet B7</vt:lpstr>
      <vt:lpstr>Worksheet B8</vt:lpstr>
      <vt:lpstr>Worksheet B9</vt:lpstr>
      <vt:lpstr>Worksheet B10</vt:lpstr>
      <vt:lpstr>Service County Rates</vt:lpstr>
      <vt:lpstr>'Service County Rates'!_FilterDatabase</vt:lpstr>
      <vt:lpstr>County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2024-2025 CSPP RFA PD Forms (CA Dept of Education)</dc:title>
  <dc:subject>Fiscal Year 2024-25 California State Preschool Program Request for Expansion Funds Application Part-Day Fiscal Worksheets.</dc:subject>
  <dc:creator/>
  <cp:keywords/>
  <dc:description/>
  <cp:lastModifiedBy/>
  <cp:revision>1</cp:revision>
  <dcterms:created xsi:type="dcterms:W3CDTF">2024-04-23T17:37:49Z</dcterms:created>
  <dcterms:modified xsi:type="dcterms:W3CDTF">2024-04-25T21:59:43Z</dcterms:modified>
  <cp:category/>
  <cp:contentStatus/>
</cp:coreProperties>
</file>