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er\documents\"/>
    </mc:Choice>
  </mc:AlternateContent>
  <xr:revisionPtr revIDLastSave="0" documentId="13_ncr:1_{3DDC8F45-EFC4-4DCF-A5F2-B09535DF8AC0}" xr6:coauthVersionLast="47" xr6:coauthVersionMax="47" xr10:uidLastSave="{00000000-0000-0000-0000-000000000000}"/>
  <bookViews>
    <workbookView xWindow="29970" yWindow="-15315" windowWidth="26100" windowHeight="14160" tabRatio="856" xr2:uid="{00000000-000D-0000-FFFF-FFFF00000000}"/>
  </bookViews>
  <sheets>
    <sheet name="County Totals" sheetId="65" r:id="rId1"/>
    <sheet name="Alameda" sheetId="13" r:id="rId2"/>
    <sheet name="Los Angeles" sheetId="29" r:id="rId3"/>
    <sheet name="Sacramento" sheetId="71" r:id="rId4"/>
    <sheet name="San Diego" sheetId="74" r:id="rId5"/>
    <sheet name="San Mateo" sheetId="80" r:id="rId6"/>
  </sheets>
  <definedNames>
    <definedName name="Alameda">Table2[]</definedName>
    <definedName name="Placer">#REF!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65" l="1"/>
  <c r="R9" i="65"/>
  <c r="Q9" i="65"/>
  <c r="P9" i="65"/>
  <c r="O9" i="65"/>
  <c r="N9" i="65"/>
  <c r="M9" i="65"/>
  <c r="L9" i="65"/>
  <c r="K9" i="65"/>
  <c r="J9" i="65"/>
  <c r="I9" i="65"/>
  <c r="H9" i="65"/>
  <c r="G9" i="65"/>
  <c r="F9" i="65"/>
  <c r="E9" i="65"/>
  <c r="S8" i="65"/>
  <c r="R8" i="65"/>
  <c r="Q8" i="65"/>
  <c r="P8" i="65"/>
  <c r="O8" i="65"/>
  <c r="N8" i="65"/>
  <c r="M8" i="65"/>
  <c r="L8" i="65"/>
  <c r="K8" i="65"/>
  <c r="J8" i="65"/>
  <c r="I8" i="65"/>
  <c r="H8" i="65"/>
  <c r="G8" i="65"/>
  <c r="F8" i="65"/>
  <c r="E8" i="65"/>
  <c r="S7" i="65"/>
  <c r="R7" i="65"/>
  <c r="Q7" i="65"/>
  <c r="P7" i="65"/>
  <c r="O7" i="65"/>
  <c r="N7" i="65"/>
  <c r="M7" i="65"/>
  <c r="L7" i="65"/>
  <c r="K7" i="65"/>
  <c r="J7" i="65"/>
  <c r="I7" i="65"/>
  <c r="H7" i="65"/>
  <c r="G7" i="65"/>
  <c r="F7" i="65"/>
  <c r="J6" i="65"/>
  <c r="F6" i="65"/>
  <c r="E7" i="65"/>
  <c r="S6" i="65"/>
  <c r="R6" i="65"/>
  <c r="Q6" i="65"/>
  <c r="P6" i="65"/>
  <c r="O6" i="65"/>
  <c r="N6" i="65"/>
  <c r="M6" i="65"/>
  <c r="L6" i="65"/>
  <c r="K6" i="65"/>
  <c r="I6" i="65"/>
  <c r="H6" i="65"/>
  <c r="G6" i="65"/>
  <c r="E6" i="65"/>
  <c r="T8" i="65" l="1"/>
  <c r="T7" i="65"/>
  <c r="B10" i="65"/>
  <c r="C10" i="65"/>
  <c r="T3" i="80" l="1"/>
  <c r="S4" i="80"/>
  <c r="R4" i="80"/>
  <c r="Q4" i="80"/>
  <c r="P4" i="80"/>
  <c r="O4" i="80"/>
  <c r="N4" i="80"/>
  <c r="M4" i="80"/>
  <c r="L4" i="80"/>
  <c r="K4" i="80"/>
  <c r="J4" i="80"/>
  <c r="I4" i="80"/>
  <c r="H4" i="80"/>
  <c r="G4" i="80"/>
  <c r="F4" i="80"/>
  <c r="E4" i="80"/>
  <c r="T9" i="65" l="1"/>
  <c r="T4" i="80"/>
  <c r="S5" i="74" l="1"/>
  <c r="R5" i="74"/>
  <c r="Q5" i="74"/>
  <c r="P5" i="74"/>
  <c r="O5" i="74"/>
  <c r="N5" i="74"/>
  <c r="M5" i="74"/>
  <c r="L5" i="74"/>
  <c r="K5" i="74"/>
  <c r="J5" i="74"/>
  <c r="I5" i="74"/>
  <c r="H5" i="74"/>
  <c r="G5" i="74"/>
  <c r="F5" i="74"/>
  <c r="E5" i="74"/>
  <c r="T4" i="74"/>
  <c r="T3" i="74"/>
  <c r="S4" i="71"/>
  <c r="R4" i="71"/>
  <c r="Q4" i="71"/>
  <c r="P4" i="71"/>
  <c r="O4" i="71"/>
  <c r="N4" i="71"/>
  <c r="M4" i="71"/>
  <c r="L4" i="71"/>
  <c r="K4" i="71"/>
  <c r="J4" i="71"/>
  <c r="I4" i="71"/>
  <c r="H4" i="71"/>
  <c r="G4" i="71"/>
  <c r="F4" i="71"/>
  <c r="T6" i="65" s="1"/>
  <c r="E4" i="71"/>
  <c r="T3" i="71"/>
  <c r="T5" i="74" l="1"/>
  <c r="T4" i="71"/>
  <c r="H4" i="29" l="1"/>
  <c r="J4" i="29"/>
  <c r="N4" i="29"/>
  <c r="T3" i="13"/>
  <c r="N4" i="13"/>
  <c r="N5" i="65" s="1"/>
  <c r="J4" i="13"/>
  <c r="J5" i="65" s="1"/>
  <c r="H4" i="13"/>
  <c r="H5" i="65" s="1"/>
  <c r="N10" i="65" l="1"/>
  <c r="H10" i="65"/>
  <c r="J10" i="65"/>
  <c r="T3" i="29"/>
  <c r="T4" i="29" l="1"/>
  <c r="T4" i="13"/>
  <c r="I4" i="29" l="1"/>
  <c r="M4" i="29"/>
  <c r="S4" i="13" l="1"/>
  <c r="S5" i="65" s="1"/>
  <c r="G4" i="13"/>
  <c r="G5" i="65" s="1"/>
  <c r="E4" i="29" l="1"/>
  <c r="F4" i="29"/>
  <c r="G4" i="29"/>
  <c r="K4" i="29"/>
  <c r="L4" i="29"/>
  <c r="O4" i="29"/>
  <c r="P4" i="29"/>
  <c r="Q4" i="29"/>
  <c r="R4" i="29"/>
  <c r="S4" i="29"/>
  <c r="E4" i="13" l="1"/>
  <c r="E5" i="65" s="1"/>
  <c r="F4" i="13"/>
  <c r="F5" i="65" s="1"/>
  <c r="I4" i="13"/>
  <c r="I5" i="65" s="1"/>
  <c r="I10" i="65" s="1"/>
  <c r="K4" i="13"/>
  <c r="K5" i="65" s="1"/>
  <c r="L4" i="13"/>
  <c r="L5" i="65" s="1"/>
  <c r="M4" i="13"/>
  <c r="M5" i="65" s="1"/>
  <c r="M10" i="65" s="1"/>
  <c r="O4" i="13"/>
  <c r="O5" i="65" s="1"/>
  <c r="P4" i="13"/>
  <c r="P5" i="65" s="1"/>
  <c r="Q4" i="13"/>
  <c r="Q5" i="65" s="1"/>
  <c r="R4" i="13"/>
  <c r="R5" i="65" s="1"/>
  <c r="T5" i="65" l="1"/>
  <c r="T10" i="65" s="1"/>
  <c r="O10" i="65"/>
  <c r="P10" i="65"/>
  <c r="E10" i="65"/>
  <c r="L10" i="65"/>
  <c r="S10" i="65"/>
  <c r="G10" i="65"/>
  <c r="R10" i="65"/>
  <c r="F10" i="65"/>
  <c r="Q10" i="65"/>
  <c r="K10" i="65"/>
</calcChain>
</file>

<file path=xl/sharedStrings.xml><?xml version="1.0" encoding="utf-8"?>
<sst xmlns="http://schemas.openxmlformats.org/spreadsheetml/2006/main" count="172" uniqueCount="61">
  <si>
    <t>Los Angeles</t>
  </si>
  <si>
    <t>Alameda</t>
  </si>
  <si>
    <t>Sacramento</t>
  </si>
  <si>
    <t>San Diego</t>
  </si>
  <si>
    <t>California Department of Education</t>
  </si>
  <si>
    <t>Participating Counties</t>
  </si>
  <si>
    <t>Participating Schools Total</t>
  </si>
  <si>
    <t>Participating Districts Total</t>
  </si>
  <si>
    <t>Participating Districts</t>
  </si>
  <si>
    <t>Participating Schools</t>
  </si>
  <si>
    <t>Total: 1</t>
  </si>
  <si>
    <t>Total: 2</t>
  </si>
  <si>
    <t>Total Seals per LEA</t>
  </si>
  <si>
    <t>Participating School(s)</t>
  </si>
  <si>
    <t>Los Angeles Unified School District</t>
  </si>
  <si>
    <t>1</t>
  </si>
  <si>
    <t>2022–23 World Language Reading Challenge: List of Participating Counties, Districts, and Schools</t>
  </si>
  <si>
    <t>San Mateo</t>
  </si>
  <si>
    <t>Fremont Unified School District</t>
  </si>
  <si>
    <t>Lilia Bringhurst Elementary</t>
  </si>
  <si>
    <t>Language(s) in Which Students Participated</t>
  </si>
  <si>
    <t>Chinese (Mandarin or Cantonese)</t>
  </si>
  <si>
    <t>Preschool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</si>
  <si>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</si>
  <si>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</si>
  <si>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</si>
  <si>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</si>
  <si>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</si>
  <si>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</si>
  <si>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</si>
  <si>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</si>
  <si>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</si>
  <si>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</si>
  <si>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</si>
  <si>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</si>
  <si>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 xml:space="preserve">Grade 11 </t>
  </si>
  <si>
    <t>Grade 12</t>
  </si>
  <si>
    <t>Grade 11</t>
  </si>
  <si>
    <t>Santee Education Complex</t>
  </si>
  <si>
    <t>World language or Multilingual Programs in which Participanting Students  Are Enrolled</t>
  </si>
  <si>
    <t>Participant Total</t>
  </si>
  <si>
    <t>San Juan Unified School District</t>
  </si>
  <si>
    <t>Encina Preparatory High School</t>
  </si>
  <si>
    <t>Spanish</t>
  </si>
  <si>
    <t>Sweetwater Union High School District</t>
  </si>
  <si>
    <t>Kavod Charter School</t>
  </si>
  <si>
    <t>Montgomery High School; Olympian High School; Otay Ranch High School; Southwest High School; Sweetwater High School</t>
  </si>
  <si>
    <t>6</t>
  </si>
  <si>
    <t>Hebrew</t>
  </si>
  <si>
    <t xml:space="preserve">Spanish; Tagalog (Filipino) </t>
  </si>
  <si>
    <t>Sequoia Union High School District</t>
  </si>
  <si>
    <t>Carlmont High School</t>
  </si>
  <si>
    <t xml:space="preserve">Chinese (Mandarin or Cantonese) </t>
  </si>
  <si>
    <t>Dual language immersion (two-way immersion)</t>
  </si>
  <si>
    <t>World language classes (including Foreign Language Elementary Experience [FLEX] or Foreign Language in Elementary Schools [FLES])</t>
  </si>
  <si>
    <t>Heritage language program</t>
  </si>
  <si>
    <t>World language classes (including Foreign Language Elementary Experience [FLEX] or Foreign Language in Elementary Schools [FLES]); Heritage language program</t>
  </si>
  <si>
    <t>Language(s)</t>
  </si>
  <si>
    <t>San Diego Unified School District</t>
  </si>
  <si>
    <t xml:space="preserve">Hebrew; Spanish; Tagalog (Filipino) 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</si>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</sst>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/>
    </xf>
    <xf numFmtId="0" fontId="17" fillId="0" borderId="0" xfId="2"/>
    <xf numFmtId="3" fontId="0" fillId="0" borderId="0" xfId="0" applyNumberFormat="1" applyAlignment="1">
      <alignment horizontal="right"/>
    </xf>
    <xf numFmtId="0" fontId="17" fillId="0" borderId="0" xfId="2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6" fillId="0" borderId="0" xfId="3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right" wrapText="1"/>
    </xf>
    <xf numFmtId="0" fontId="0" fillId="35" borderId="17" xfId="0" applyFill="1" applyBorder="1" applyAlignment="1">
      <alignment horizontal="right" wrapText="1"/>
    </xf>
    <xf numFmtId="3" fontId="0" fillId="0" borderId="17" xfId="0" applyNumberFormat="1" applyBorder="1"/>
    <xf numFmtId="3" fontId="0" fillId="0" borderId="18" xfId="0" applyNumberFormat="1" applyBorder="1"/>
    <xf numFmtId="0" fontId="0" fillId="0" borderId="10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16" xfId="0" applyBorder="1"/>
    <xf numFmtId="0" fontId="0" fillId="34" borderId="17" xfId="0" applyFill="1" applyBorder="1"/>
    <xf numFmtId="0" fontId="0" fillId="34" borderId="17" xfId="0" applyFill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17" xfId="0" applyFill="1" applyBorder="1"/>
    <xf numFmtId="0" fontId="0" fillId="0" borderId="15" xfId="0" applyBorder="1" applyAlignment="1">
      <alignment vertical="center"/>
    </xf>
    <xf numFmtId="0" fontId="16" fillId="0" borderId="0" xfId="3" applyBorder="1"/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 wrapText="1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alignment vertical="center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border diagonalUp="0" diagonalDown="0" outline="0">
        <left/>
        <right/>
        <top/>
        <bottom/>
      </border>
      <protection locked="0" hidden="0"/>
    </dxf>
    <dxf>
      <protection locked="0" hidden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T10" totalsRowCount="1" headerRowDxfId="274">
  <autoFilter ref="A4:T9" xr:uid="{00000000-0009-0000-0100-000003000000}"/>
  <tableColumns count="20">
    <tableColumn id="1" xr3:uid="{00000000-0010-0000-0000-000001000000}" name="Participating Counties" totalsRowLabel="Total: 5" dataDxfId="273" totalsRowDxfId="272"/>
    <tableColumn id="14" xr3:uid="{00000000-0010-0000-0000-00000E000000}" name="Participating Districts Total" totalsRowFunction="sum" dataDxfId="271" totalsRowDxfId="270"/>
    <tableColumn id="2" xr3:uid="{00000000-0010-0000-0000-000002000000}" name="Participating Schools Total" totalsRowFunction="sum" dataDxfId="269" totalsRowDxfId="268"/>
    <tableColumn id="12" xr3:uid="{A4D8DFF0-FE6D-4A2A-8D0B-CE669BC323BA}" name="Language(s)" dataDxfId="267" totalsRowDxfId="266"/>
    <tableColumn id="3" xr3:uid="{00000000-0010-0000-0000-000003000000}" name="Preschool" totalsRowFunction="sum" dataDxfId="265" totalsRowDxfId="264"/>
    <tableColumn id="16" xr3:uid="{00000000-0010-0000-0000-000010000000}" name="Prekindergarten" totalsRowFunction="custom" dataDxfId="263" totalsRowDxfId="262">
      <totalsRowFormula>SUM(Table30[Prekindergarten])</totalsRowFormula>
    </tableColumn>
    <tableColumn id="4" xr3:uid="{00000000-0010-0000-0000-000004000000}" name="Kindergarten" totalsRowFunction="custom" dataDxfId="261" totalsRowDxfId="260">
      <totalsRowFormula>SUM(Table30[Kindergarten])</totalsRowFormula>
    </tableColumn>
    <tableColumn id="25" xr3:uid="{2ABA664A-E8B0-4D22-8437-B4C70F95B82A}" name="Grade 1" totalsRowFunction="sum" dataDxfId="259" totalsRowDxfId="258"/>
    <tableColumn id="20" xr3:uid="{A914807D-E889-483A-ADDF-BE02EB53BF33}" name="Grade 2" totalsRowFunction="sum" dataDxfId="257" totalsRowDxfId="256"/>
    <tableColumn id="26" xr3:uid="{FD98A12A-0143-4242-81A3-34C677FE4A71}" name="Grade 3" totalsRowFunction="sum" dataDxfId="255" totalsRowDxfId="254"/>
    <tableColumn id="5" xr3:uid="{00000000-0010-0000-0000-000005000000}" name="Grade 4" totalsRowFunction="custom" dataDxfId="253" totalsRowDxfId="252">
      <totalsRowFormula>SUM(Table30[Grade 4])</totalsRowFormula>
    </tableColumn>
    <tableColumn id="6" xr3:uid="{00000000-0010-0000-0000-000006000000}" name="Grade 5" totalsRowFunction="custom" dataDxfId="251" totalsRowDxfId="250">
      <totalsRowFormula>SUM(Table30[Grade 5])</totalsRowFormula>
    </tableColumn>
    <tableColumn id="21" xr3:uid="{19C03BA0-B38D-45F2-A2EC-57BEF06FBF1E}" name="Grade 6" totalsRowFunction="sum" dataDxfId="249" totalsRowDxfId="248"/>
    <tableColumn id="27" xr3:uid="{ADEA0ECF-F7AA-4A76-8A5B-51ACF45FB2EB}" name="Grade 7" totalsRowFunction="sum" dataDxfId="247" totalsRowDxfId="246"/>
    <tableColumn id="19" xr3:uid="{00000000-0010-0000-0000-000013000000}" name="Grade 8" totalsRowFunction="sum" dataDxfId="245" totalsRowDxfId="244"/>
    <tableColumn id="17" xr3:uid="{00000000-0010-0000-0000-000011000000}" name="Grade 9" totalsRowFunction="custom" dataDxfId="243" totalsRowDxfId="242">
      <totalsRowFormula>SUM(Table30[Grade 9])</totalsRowFormula>
    </tableColumn>
    <tableColumn id="7" xr3:uid="{00000000-0010-0000-0000-000007000000}" name="Grade 10" totalsRowFunction="custom" dataDxfId="241" totalsRowDxfId="240">
      <totalsRowFormula>SUM(Table30[Grade 10])</totalsRowFormula>
    </tableColumn>
    <tableColumn id="8" xr3:uid="{00000000-0010-0000-0000-000008000000}" name="Grade 11" totalsRowFunction="custom" dataDxfId="239" totalsRowDxfId="238">
      <totalsRowFormula>SUM(Table30[Grade 11])</totalsRowFormula>
    </tableColumn>
    <tableColumn id="10" xr3:uid="{00000000-0010-0000-0000-00000A000000}" name="Grade 12" totalsRowFunction="custom" dataDxfId="237" totalsRowDxfId="236">
      <totalsRowFormula>SUM(Table30[Grade 12])</totalsRowFormula>
    </tableColumn>
    <tableColumn id="15" xr3:uid="{00000000-0010-0000-0000-00000F000000}" name="Participant Total" totalsRowFunction="custom" dataDxfId="235" totalsRowDxfId="234">
      <calculatedColumnFormula>SUM(E5:S5)</calculatedColumnFormula>
      <totalsRowFormula>SUM(Table30[Participant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3 World Languag Reading Challenge and also includes language totals for every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T4" totalsRowCount="1" headerRowDxfId="233" dataDxfId="231" totalsRowDxfId="229" headerRowBorderDxfId="232" tableBorderDxfId="230" totalsRowBorderDxfId="228">
  <autoFilter ref="A2:T3" xr:uid="{00000000-0009-0000-0100-000002000000}"/>
  <tableColumns count="20">
    <tableColumn id="1" xr3:uid="{00000000-0010-0000-0100-000001000000}" name="Participating Districts" totalsRowLabel="Total: 1" dataDxfId="227" totalsRowDxfId="226"/>
    <tableColumn id="2" xr3:uid="{00000000-0010-0000-0100-000002000000}" name="Participating School(s)" totalsRowLabel="1" dataDxfId="225" totalsRowDxfId="224"/>
    <tableColumn id="29" xr3:uid="{6FC0C9AA-F1F8-45D4-9B76-825AD550C650}" name="World language or Multilingual Programs in which Participanting Students  Are Enrolled" dataDxfId="223" totalsRowDxfId="222"/>
    <tableColumn id="31" xr3:uid="{F13622D4-CF31-4ECE-8BCF-EAFE29D39AC4}" name="Language(s) in Which Students Participated" dataDxfId="221" totalsRowDxfId="220"/>
    <tableColumn id="18" xr3:uid="{00000000-0010-0000-0100-000012000000}" name="Preschool" totalsRowFunction="sum" dataDxfId="219" totalsRowDxfId="218"/>
    <tableColumn id="3" xr3:uid="{00000000-0010-0000-0100-000003000000}" name="Prekindergarten" totalsRowFunction="sum" dataDxfId="217" totalsRowDxfId="216"/>
    <tableColumn id="4" xr3:uid="{FE2F6E01-73F4-424C-8ACE-4A11F3162658}" name="Kindergarten" totalsRowFunction="sum" dataDxfId="215" totalsRowDxfId="214"/>
    <tableColumn id="22" xr3:uid="{68588E7F-EAC1-4BD0-89C2-DBEB76379895}" name="Grade 1" totalsRowFunction="sum" dataDxfId="213" totalsRowDxfId="212"/>
    <tableColumn id="5" xr3:uid="{00000000-0010-0000-0100-000005000000}" name="Grade 2" totalsRowFunction="sum" dataDxfId="211" totalsRowDxfId="210"/>
    <tableColumn id="23" xr3:uid="{EC6BF2CA-0884-4BC9-B838-B5B7C4EAACF5}" name="Grade 3" totalsRowFunction="sum" dataDxfId="209" totalsRowDxfId="208"/>
    <tableColumn id="6" xr3:uid="{00000000-0010-0000-0100-000006000000}" name="Grade 4" totalsRowFunction="sum" dataDxfId="207" totalsRowDxfId="206"/>
    <tableColumn id="7" xr3:uid="{00000000-0010-0000-0100-000007000000}" name="Grade 5" totalsRowFunction="sum" dataDxfId="205" totalsRowDxfId="204"/>
    <tableColumn id="8" xr3:uid="{00000000-0010-0000-0100-000008000000}" name="Grade 6" totalsRowFunction="sum" dataDxfId="203" totalsRowDxfId="202"/>
    <tableColumn id="24" xr3:uid="{6D0987A4-A6BE-4FEE-ACC7-93A5B421239B}" name="Grade 7" totalsRowFunction="sum" dataDxfId="201" totalsRowDxfId="200"/>
    <tableColumn id="9" xr3:uid="{00000000-0010-0000-0100-000009000000}" name="Grade 8" totalsRowFunction="sum" dataDxfId="199" totalsRowDxfId="198"/>
    <tableColumn id="10" xr3:uid="{00000000-0010-0000-0100-00000A000000}" name="Grade 9" totalsRowFunction="sum" dataDxfId="197" totalsRowDxfId="196"/>
    <tableColumn id="11" xr3:uid="{00000000-0010-0000-0100-00000B000000}" name="Grade 10" totalsRowFunction="sum" dataDxfId="195" totalsRowDxfId="194"/>
    <tableColumn id="12" xr3:uid="{00000000-0010-0000-0100-00000C000000}" name="Grade 11 " totalsRowFunction="sum" dataDxfId="193" totalsRowDxfId="192"/>
    <tableColumn id="19" xr3:uid="{3AB27456-C8A0-4F84-97A2-9B65B872BC68}" name="Grade 12" totalsRowFunction="sum" dataDxfId="191" totalsRowDxfId="190"/>
    <tableColumn id="21" xr3:uid="{E2CFAE4C-C294-4BD4-A235-4C30B9097555}" name="Total Seals per LEA" totalsRowFunction="sum" dataDxfId="189" totalsRowDxfId="188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Alameda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T4" totalsRowCount="1" headerRowDxfId="187" totalsRowDxfId="184" headerRowBorderDxfId="186" tableBorderDxfId="185" totalsRowBorderDxfId="183">
  <autoFilter ref="A2:T3" xr:uid="{00000000-0009-0000-0100-000013000000}"/>
  <tableColumns count="20">
    <tableColumn id="1" xr3:uid="{00000000-0010-0000-1100-000001000000}" name="Participating Districts" totalsRowLabel="Total: 1" dataDxfId="182" totalsRowDxfId="181"/>
    <tableColumn id="2" xr3:uid="{00000000-0010-0000-1100-000002000000}" name="Participating Schools" totalsRowLabel="1" dataDxfId="180" totalsRowDxfId="179"/>
    <tableColumn id="12" xr3:uid="{28CF1586-EC39-4270-8810-DED37F7D9063}" name="World language or Multilingual Programs in which Participanting Students  Are Enrolled" dataDxfId="178" totalsRowDxfId="177"/>
    <tableColumn id="29" xr3:uid="{72938B78-EAA6-4299-B9A5-EE21C1F9D920}" name="Language(s) in Which Students Participated" dataDxfId="176" totalsRowDxfId="175"/>
    <tableColumn id="3" xr3:uid="{00000000-0010-0000-1100-000003000000}" name="Preschool" totalsRowFunction="sum" dataDxfId="174" totalsRowDxfId="173"/>
    <tableColumn id="4" xr3:uid="{00000000-0010-0000-1100-000004000000}" name="Prekindergarten" totalsRowFunction="sum" dataDxfId="172" totalsRowDxfId="171"/>
    <tableColumn id="5" xr3:uid="{00000000-0010-0000-1100-000005000000}" name="Kindergarten" totalsRowFunction="sum" dataDxfId="170" totalsRowDxfId="169"/>
    <tableColumn id="22" xr3:uid="{2AECE8AD-C972-4E50-975F-423621D5E0B1}" name="Grade 1" totalsRowFunction="sum" dataDxfId="168" totalsRowDxfId="167"/>
    <tableColumn id="18" xr3:uid="{BA3AE528-3E2D-4F34-A558-CC296FFD1212}" name="Grade 2" totalsRowFunction="sum" dataDxfId="166" totalsRowDxfId="165"/>
    <tableColumn id="23" xr3:uid="{6AAF18F1-415D-4164-87E4-D52ABCC852F5}" name="Grade 3" totalsRowFunction="sum" dataDxfId="164" totalsRowDxfId="163"/>
    <tableColumn id="6" xr3:uid="{00000000-0010-0000-1100-000006000000}" name="Grade 4" totalsRowFunction="sum" dataDxfId="162" totalsRowDxfId="161"/>
    <tableColumn id="7" xr3:uid="{00000000-0010-0000-1100-000007000000}" name="Grade 5" totalsRowFunction="sum" dataDxfId="160" totalsRowDxfId="159"/>
    <tableColumn id="19" xr3:uid="{CEF23F97-838D-45FE-B656-7F218BE668F9}" name="Grade 6" totalsRowFunction="sum" dataDxfId="158" totalsRowDxfId="157"/>
    <tableColumn id="24" xr3:uid="{AC0A1816-0ED4-401F-8547-E9322837A970}" name="Grade 7" totalsRowFunction="sum" dataDxfId="156" totalsRowDxfId="155"/>
    <tableColumn id="8" xr3:uid="{00000000-0010-0000-1100-000008000000}" name="Grade 8" totalsRowFunction="sum" dataDxfId="154" totalsRowDxfId="153"/>
    <tableColumn id="9" xr3:uid="{00000000-0010-0000-1100-000009000000}" name="Grade 9" totalsRowFunction="sum" dataDxfId="152" totalsRowDxfId="151"/>
    <tableColumn id="10" xr3:uid="{00000000-0010-0000-1100-00000A000000}" name="Grade 10" totalsRowFunction="sum" dataDxfId="150" totalsRowDxfId="149"/>
    <tableColumn id="11" xr3:uid="{00000000-0010-0000-1100-00000B000000}" name="Grade 11 " totalsRowFunction="sum" dataDxfId="148" totalsRowDxfId="147"/>
    <tableColumn id="13" xr3:uid="{00000000-0010-0000-1100-00000D000000}" name="Grade 12" totalsRowFunction="sum" dataDxfId="146" totalsRowDxfId="145"/>
    <tableColumn id="21" xr3:uid="{E41DABD1-9048-45CF-BA4A-85053EE0F7AC}" name="Total Seals per LEA" totalsRowFunction="sum" dataDxfId="144" totalsRowDxfId="143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Los Angeles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T4" totalsRowCount="1" headerRowDxfId="142" dataDxfId="140" totalsRowDxfId="138" headerRowBorderDxfId="141" tableBorderDxfId="139" totalsRowBorderDxfId="137">
  <autoFilter ref="A2:T3" xr:uid="{00000000-0009-0000-0100-00001C000000}"/>
  <tableColumns count="20">
    <tableColumn id="1" xr3:uid="{AC47114C-30B5-4E0E-A33B-1320B0FE1953}" name="Participating Districts" totalsRowLabel="Total: 1" dataDxfId="136" totalsRowDxfId="135"/>
    <tableColumn id="2" xr3:uid="{097EE7F6-F724-447B-8A74-EE9043FBA1A5}" name="Participating Schools" totalsRowLabel="1" dataDxfId="134" totalsRowDxfId="133"/>
    <tableColumn id="28" xr3:uid="{3A18F491-A70B-4844-975B-4011875568FE}" name="World language or Multilingual Programs in which Participanting Students  Are Enrolled" dataDxfId="132" totalsRowDxfId="131"/>
    <tableColumn id="27" xr3:uid="{FFAE03BF-393C-4AFC-BC59-1D46D016C19F}" name="Language(s) in Which Students Participated" dataDxfId="130" totalsRowDxfId="129"/>
    <tableColumn id="3" xr3:uid="{F802752F-E592-4AD9-9E34-727D7B790393}" name="Preschool" totalsRowFunction="sum" dataDxfId="128" totalsRowDxfId="127"/>
    <tableColumn id="4" xr3:uid="{A87EC60C-7E8D-47D8-9988-1A3E5A0A64B3}" name="Prekindergarten" totalsRowFunction="sum" dataDxfId="126" totalsRowDxfId="125"/>
    <tableColumn id="5" xr3:uid="{2F4B4761-C9DB-4ED3-8DA6-D9CE1559611A}" name="Kindergarten" totalsRowFunction="sum" dataDxfId="124" totalsRowDxfId="123"/>
    <tableColumn id="22" xr3:uid="{40681821-56DD-48A4-B0C4-056A26916499}" name="Grade 1" totalsRowFunction="sum" dataDxfId="122" totalsRowDxfId="121"/>
    <tableColumn id="18" xr3:uid="{A284FB60-BBA9-49EF-AE0B-23497AB00F32}" name="Grade 2" totalsRowFunction="sum" dataDxfId="120" totalsRowDxfId="119"/>
    <tableColumn id="23" xr3:uid="{3D2B7CD5-38F1-4F53-B171-3329E5AF7DAC}" name="Grade 3" totalsRowFunction="sum" dataDxfId="118" totalsRowDxfId="117"/>
    <tableColumn id="6" xr3:uid="{D421053F-6BD7-49AF-80FE-2AE5672D94B7}" name="Grade 4" totalsRowFunction="sum" dataDxfId="116" totalsRowDxfId="115"/>
    <tableColumn id="7" xr3:uid="{85BF34AD-BB27-430D-9958-CB217E5F2FEB}" name="Grade 5" totalsRowFunction="sum" dataDxfId="114" totalsRowDxfId="113"/>
    <tableColumn id="19" xr3:uid="{847ED280-B5B3-407A-A1FE-8411160818FD}" name="Grade 6" totalsRowFunction="sum" dataDxfId="112" totalsRowDxfId="111"/>
    <tableColumn id="24" xr3:uid="{E8D447F7-E6B7-4063-A962-7BC5FD06357F}" name="Grade 7" totalsRowFunction="sum" dataDxfId="110" totalsRowDxfId="109"/>
    <tableColumn id="8" xr3:uid="{8B41B5F7-1B16-4C3B-BB36-8842F07E34FC}" name="Grade 8" totalsRowFunction="sum" dataDxfId="108" totalsRowDxfId="107"/>
    <tableColumn id="9" xr3:uid="{CE396192-96B5-442A-A0D4-87814E0661E5}" name="Grade 9" totalsRowFunction="sum" dataDxfId="106" totalsRowDxfId="105"/>
    <tableColumn id="10" xr3:uid="{28284205-C4B0-407D-8622-6D84A91E6970}" name="Grade 10" totalsRowFunction="sum" dataDxfId="104" totalsRowDxfId="103"/>
    <tableColumn id="11" xr3:uid="{F49DE8E9-7255-4503-B6AC-524137A086EB}" name="Grade 11 " totalsRowFunction="sum" dataDxfId="102" totalsRowDxfId="101"/>
    <tableColumn id="13" xr3:uid="{C2CB4E37-A603-47E5-AB63-114649CAC4DA}" name="Grade 12" totalsRowFunction="sum" dataDxfId="100" totalsRowDxfId="99"/>
    <tableColumn id="21" xr3:uid="{44740C32-A304-4E20-89FA-557ED033C542}" name="Total Seals per LEA" totalsRowFunction="sum" dataDxfId="98" totalsRowDxfId="97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T5" totalsRowCount="1" headerRowDxfId="96" dataDxfId="94" totalsRowDxfId="92" headerRowBorderDxfId="95" tableBorderDxfId="93" totalsRowBorderDxfId="91">
  <autoFilter ref="A2:T4" xr:uid="{00000000-0009-0000-0100-00001C000000}"/>
  <tableColumns count="20">
    <tableColumn id="1" xr3:uid="{B53C3ABD-5675-4F02-9D6B-ECE657F4B2F9}" name="Participating Districts" totalsRowLabel="Total: 2" dataDxfId="90" totalsRowDxfId="89"/>
    <tableColumn id="2" xr3:uid="{FE8E49E2-AE58-44A9-9506-96D90194FC65}" name="Participating Schools" totalsRowLabel="6" dataDxfId="88" totalsRowDxfId="87"/>
    <tableColumn id="28" xr3:uid="{8AD2AF22-5595-4AEF-9AA2-E0E56996F652}" name="World language or Multilingual Programs in which Participanting Students  Are Enrolled" dataDxfId="86" totalsRowDxfId="85"/>
    <tableColumn id="27" xr3:uid="{2C83A7BD-FE8A-4399-9749-05B1BC766F49}" name="Language(s) in Which Students Participated" dataDxfId="84" totalsRowDxfId="83"/>
    <tableColumn id="3" xr3:uid="{469B1051-69BA-44E5-90AA-8D4A6882805C}" name="Preschool" totalsRowFunction="sum" dataDxfId="82" totalsRowDxfId="81"/>
    <tableColumn id="4" xr3:uid="{3F7FB498-3416-44C2-878E-E8CCC8ECCD8C}" name="Prekindergarten" totalsRowFunction="sum" dataDxfId="80" totalsRowDxfId="79"/>
    <tableColumn id="5" xr3:uid="{F0207417-8192-4AFC-B854-B8BFC91A16CB}" name="Kindergarten" totalsRowFunction="sum" dataDxfId="78" totalsRowDxfId="77"/>
    <tableColumn id="22" xr3:uid="{19D35645-0979-48C1-8960-A055F53FC58F}" name="Grade 1" totalsRowFunction="sum" dataDxfId="76" totalsRowDxfId="75"/>
    <tableColumn id="18" xr3:uid="{4AB82019-D4A6-4BBB-BBCF-13090302B10C}" name="Grade 2" totalsRowFunction="sum" dataDxfId="74" totalsRowDxfId="73"/>
    <tableColumn id="23" xr3:uid="{88A671AD-F120-4E02-91A3-7AA3108D56FE}" name="Grade 3" totalsRowFunction="sum" dataDxfId="72" totalsRowDxfId="71"/>
    <tableColumn id="6" xr3:uid="{A5D88989-3AB9-4CEB-B501-AA9DC2AA9038}" name="Grade 4" totalsRowFunction="sum" dataDxfId="70" totalsRowDxfId="69"/>
    <tableColumn id="7" xr3:uid="{4D1300F1-8AFE-43D5-8456-ECDF055FDBBE}" name="Grade 5" totalsRowFunction="sum" dataDxfId="68" totalsRowDxfId="67"/>
    <tableColumn id="19" xr3:uid="{DF959E2D-3029-45B1-B19E-5C75F63266BA}" name="Grade 6" totalsRowFunction="sum" dataDxfId="66" totalsRowDxfId="65"/>
    <tableColumn id="24" xr3:uid="{13B47C40-0778-4832-9F93-B3C4D25C233F}" name="Grade 7" totalsRowFunction="sum" dataDxfId="64" totalsRowDxfId="63"/>
    <tableColumn id="8" xr3:uid="{EA797D0C-ECCA-466C-84A0-1305E6F349AD}" name="Grade 8" totalsRowFunction="sum" dataDxfId="62" totalsRowDxfId="61"/>
    <tableColumn id="9" xr3:uid="{B476A425-A7C5-49C7-BBDC-543BC788F078}" name="Grade 9" totalsRowFunction="sum" dataDxfId="60" totalsRowDxfId="59"/>
    <tableColumn id="10" xr3:uid="{58F7DC5F-6295-41D1-9740-CF4395B5FCB7}" name="Grade 10" totalsRowFunction="sum" dataDxfId="58" totalsRowDxfId="57"/>
    <tableColumn id="11" xr3:uid="{7F1BAE88-7BC5-4831-93C3-EE6937F320C3}" name="Grade 11 " totalsRowFunction="sum" dataDxfId="56" totalsRowDxfId="55"/>
    <tableColumn id="13" xr3:uid="{FF491C42-9D42-4E93-AA42-BC3B4BFA8E3D}" name="Grade 12" totalsRowFunction="sum" dataDxfId="54" totalsRowDxfId="53"/>
    <tableColumn id="21" xr3:uid="{93CE64C2-FF49-4EC6-895A-521D4702C4DE}" name="Total Seals per LEA" totalsRowFunction="sum" dataDxfId="52" totalsRowDxfId="51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s and schools that participated in the World Language Reading Challenge in San Dieg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T4" totalsRowCount="1" headerRowDxfId="50" dataDxfId="48" totalsRowDxfId="46" headerRowBorderDxfId="49" tableBorderDxfId="47" totalsRowBorderDxfId="45">
  <autoFilter ref="A2:T3" xr:uid="{00000000-0009-0000-0100-00001C000000}"/>
  <tableColumns count="20">
    <tableColumn id="1" xr3:uid="{6A35D1B6-113F-4BE4-AB12-613E05F3ED6A}" name="Participating Districts" totalsRowLabel="Total: 1" dataDxfId="44" totalsRowDxfId="43"/>
    <tableColumn id="2" xr3:uid="{32BA76DA-08D0-466D-A15C-C61AE5329859}" name="Participating Schools" totalsRowLabel="1" dataDxfId="42" totalsRowDxfId="41"/>
    <tableColumn id="28" xr3:uid="{BBF3ED54-B630-4136-B293-2B5325DAA19D}" name="World language or Multilingual Programs in which Participanting Students  Are Enrolled" dataDxfId="40" totalsRowDxfId="39"/>
    <tableColumn id="27" xr3:uid="{EE6878AA-190C-4444-B250-B07A34607DA8}" name="Language(s) in Which Students Participated" dataDxfId="38" totalsRowDxfId="37"/>
    <tableColumn id="3" xr3:uid="{41640DEB-EEA1-402B-B942-F642585D9C7F}" name="Preschool" totalsRowFunction="sum" dataDxfId="36" totalsRowDxfId="35"/>
    <tableColumn id="4" xr3:uid="{8B650BD0-9F29-4BF8-922B-F0138D10DA5E}" name="Prekindergarten" totalsRowFunction="sum" dataDxfId="34" totalsRowDxfId="33"/>
    <tableColumn id="5" xr3:uid="{7B4E8775-9AE1-4BF0-A583-6682F53B2741}" name="Kindergarten" totalsRowFunction="sum" dataDxfId="32" totalsRowDxfId="31"/>
    <tableColumn id="22" xr3:uid="{25AFC663-C436-4238-95BE-A708FD26184A}" name="Grade 1" totalsRowFunction="sum" dataDxfId="30" totalsRowDxfId="29"/>
    <tableColumn id="18" xr3:uid="{935C5E24-2190-4EBD-ACC1-B81AA821CC7E}" name="Grade 2" totalsRowFunction="sum" dataDxfId="28" totalsRowDxfId="27"/>
    <tableColumn id="23" xr3:uid="{E7B9F128-EA0C-4FFF-B670-E8C922ACABCA}" name="Grade 3" totalsRowFunction="sum" dataDxfId="26" totalsRowDxfId="25"/>
    <tableColumn id="6" xr3:uid="{FD204F37-5EA0-4D28-98B5-6B341512EB44}" name="Grade 4" totalsRowFunction="sum" dataDxfId="24" totalsRowDxfId="23"/>
    <tableColumn id="7" xr3:uid="{6A73990F-F73B-4C3B-93F3-974277895367}" name="Grade 5" totalsRowFunction="sum" dataDxfId="22" totalsRowDxfId="21"/>
    <tableColumn id="19" xr3:uid="{AC8FFF55-C84A-41C3-BECA-536645B72001}" name="Grade 6" totalsRowFunction="sum" dataDxfId="20" totalsRowDxfId="19"/>
    <tableColumn id="24" xr3:uid="{E53C238C-B858-4481-91DA-E5CC404105E3}" name="Grade 7" totalsRowFunction="sum" dataDxfId="18" totalsRowDxfId="17"/>
    <tableColumn id="8" xr3:uid="{A36AD90D-FD0C-4E7E-A2FB-EED20535B649}" name="Grade 8" totalsRowFunction="sum" dataDxfId="16" totalsRowDxfId="15"/>
    <tableColumn id="9" xr3:uid="{99883B74-C7D5-4688-AF34-AF14BD0CD5E9}" name="Grade 9" totalsRowFunction="sum" dataDxfId="14" totalsRowDxfId="13"/>
    <tableColumn id="10" xr3:uid="{1D475F42-FF09-4E96-B7D1-266572722EE1}" name="Grade 10" totalsRowFunction="sum" dataDxfId="12" totalsRowDxfId="11"/>
    <tableColumn id="11" xr3:uid="{90F0B3F0-EE3B-495B-BC0F-D98553B1E01F}" name="Grade 11 " totalsRowFunction="sum" dataDxfId="10" totalsRowDxfId="9"/>
    <tableColumn id="13" xr3:uid="{30EA8885-3175-4E67-8B19-2408B6DBCF1C}" name="Grade 12" totalsRowFunction="sum" dataDxfId="8" totalsRowDxfId="7"/>
    <tableColumn id="21" xr3:uid="{B36CE047-A1DC-4DBF-AFFB-4D5AF0A159CA}" name="Total Seals per LEA" totalsRowFunction="sum" dataDxfId="6" totalsRowDxfId="5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n Mate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workbookViewId="0"/>
  </sheetViews>
  <sheetFormatPr defaultRowHeight="15" x14ac:dyDescent="0.2"/>
  <cols>
    <col min="1" max="1" width="23.77734375" style="11" customWidth="1"/>
    <col min="2" max="2" width="12.109375" customWidth="1"/>
    <col min="3" max="3" width="12.33203125" customWidth="1"/>
    <col min="4" max="4" width="30.44140625" customWidth="1"/>
    <col min="5" max="5" width="10" customWidth="1"/>
    <col min="6" max="6" width="16" customWidth="1"/>
    <col min="7" max="7" width="12.44140625" customWidth="1"/>
    <col min="8" max="8" width="7.6640625" customWidth="1"/>
    <col min="9" max="10" width="7.88671875" customWidth="1"/>
    <col min="11" max="12" width="8.88671875" bestFit="1" customWidth="1"/>
    <col min="13" max="13" width="9.33203125" bestFit="1" customWidth="1"/>
    <col min="14" max="14" width="9" customWidth="1"/>
    <col min="15" max="15" width="9.109375" bestFit="1" customWidth="1"/>
    <col min="16" max="16" width="8.109375" bestFit="1" customWidth="1"/>
    <col min="17" max="17" width="9" customWidth="1"/>
    <col min="18" max="18" width="9.109375" bestFit="1" customWidth="1"/>
    <col min="19" max="19" width="8.77734375" customWidth="1"/>
    <col min="20" max="20" width="11" customWidth="1"/>
  </cols>
  <sheetData>
    <row r="1" spans="1:20" ht="23.25" x14ac:dyDescent="0.35">
      <c r="A1" s="10" t="s">
        <v>16</v>
      </c>
      <c r="B1" s="8"/>
    </row>
    <row r="2" spans="1:20" x14ac:dyDescent="0.2">
      <c r="A2" s="11" t="s">
        <v>4</v>
      </c>
    </row>
    <row r="3" spans="1:20" x14ac:dyDescent="0.2">
      <c r="A3" s="13">
        <v>45034</v>
      </c>
    </row>
    <row r="4" spans="1:20" ht="48" customHeight="1" x14ac:dyDescent="0.2">
      <c r="A4" s="12" t="s">
        <v>5</v>
      </c>
      <c r="B4" s="1" t="s">
        <v>7</v>
      </c>
      <c r="C4" s="1" t="s">
        <v>6</v>
      </c>
      <c r="D4" s="1" t="s">
        <v>57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34</v>
      </c>
      <c r="R4" s="1" t="s">
        <v>37</v>
      </c>
      <c r="S4" s="1" t="s">
        <v>36</v>
      </c>
      <c r="T4" s="2" t="s">
        <v>40</v>
      </c>
    </row>
    <row r="5" spans="1:20" x14ac:dyDescent="0.2">
      <c r="A5" s="11" t="s">
        <v>1</v>
      </c>
      <c r="B5" s="3">
        <v>1</v>
      </c>
      <c r="C5" s="6">
        <v>1</v>
      </c>
      <c r="D5" s="7" t="s">
        <v>21</v>
      </c>
      <c r="E5" s="3">
        <f>Table2[[#Totals],[Preschool]]</f>
        <v>0</v>
      </c>
      <c r="F5" s="3">
        <f>Table2[[#Totals],[Prekindergarten]]</f>
        <v>0</v>
      </c>
      <c r="G5" s="3">
        <f>Table2[[#Totals],[Kindergarten]]</f>
        <v>96</v>
      </c>
      <c r="H5" s="3">
        <f>Table2[[#Totals],[Grade 1]]</f>
        <v>100</v>
      </c>
      <c r="I5" s="3">
        <f>Table2[[#Totals],[Grade 2]]</f>
        <v>89</v>
      </c>
      <c r="J5" s="3">
        <f>Table2[[#Totals],[Grade 3]]</f>
        <v>54</v>
      </c>
      <c r="K5" s="3">
        <f>Table2[[#Totals],[Grade 4]]</f>
        <v>55</v>
      </c>
      <c r="L5" s="3">
        <f>Table2[[#Totals],[Grade 5]]</f>
        <v>54</v>
      </c>
      <c r="M5" s="3">
        <f>Table2[[#Totals],[Grade 6]]</f>
        <v>55</v>
      </c>
      <c r="N5" s="3">
        <f>Table2[[#Totals],[Grade 7]]</f>
        <v>0</v>
      </c>
      <c r="O5" s="3">
        <f>Table2[[#Totals],[Grade 8]]</f>
        <v>0</v>
      </c>
      <c r="P5" s="3">
        <f>Table2[[#Totals],[Grade 9]]</f>
        <v>0</v>
      </c>
      <c r="Q5" s="3">
        <f>Table2[[#Totals],[Grade 10]]</f>
        <v>0</v>
      </c>
      <c r="R5" s="3">
        <f>Table2[[#Totals],[Grade 11 ]]</f>
        <v>0</v>
      </c>
      <c r="S5" s="3">
        <f>Table2[[#Totals],[Grade 12]]</f>
        <v>0</v>
      </c>
      <c r="T5" s="3">
        <f t="shared" ref="T5:T9" si="0">SUM(E5:S5)</f>
        <v>503</v>
      </c>
    </row>
    <row r="6" spans="1:20" x14ac:dyDescent="0.2">
      <c r="A6" s="11" t="s">
        <v>0</v>
      </c>
      <c r="B6" s="3">
        <v>1</v>
      </c>
      <c r="C6" s="6">
        <v>1</v>
      </c>
      <c r="D6" s="3" t="s">
        <v>43</v>
      </c>
      <c r="E6" s="3">
        <f>LosAngeles[[#Totals],[Preschool]]</f>
        <v>0</v>
      </c>
      <c r="F6" s="3">
        <f>LosAngeles[[#Totals],[Prekindergarten]]</f>
        <v>0</v>
      </c>
      <c r="G6" s="3">
        <f>LosAngeles[[#Totals],[Kindergarten]]</f>
        <v>0</v>
      </c>
      <c r="H6" s="3">
        <f>LosAngeles[[#Totals],[Grade 1]]</f>
        <v>0</v>
      </c>
      <c r="I6" s="3">
        <f>LosAngeles[[#Totals],[Grade 2]]</f>
        <v>0</v>
      </c>
      <c r="J6" s="3">
        <f>LosAngeles[[#Totals],[Grade 3]]</f>
        <v>0</v>
      </c>
      <c r="K6" s="3">
        <f>LosAngeles[[#Totals],[Grade 4]]</f>
        <v>0</v>
      </c>
      <c r="L6" s="3">
        <f>LosAngeles[[#Totals],[Grade 5]]</f>
        <v>0</v>
      </c>
      <c r="M6" s="3">
        <f>LosAngeles[[#Totals],[Grade 6]]</f>
        <v>0</v>
      </c>
      <c r="N6" s="3">
        <f>LosAngeles[[#Totals],[Grade 7]]</f>
        <v>0</v>
      </c>
      <c r="O6" s="3">
        <f>LosAngeles[[#Totals],[Grade 8]]</f>
        <v>0</v>
      </c>
      <c r="P6" s="3">
        <f>LosAngeles[[#Totals],[Grade 9]]</f>
        <v>5</v>
      </c>
      <c r="Q6" s="3">
        <f>LosAngeles[[#Totals],[Grade 10]]</f>
        <v>20</v>
      </c>
      <c r="R6" s="3">
        <f>LosAngeles[[#Totals],[Grade 11 ]]</f>
        <v>20</v>
      </c>
      <c r="S6" s="3">
        <f>LosAngeles[[#Totals],[Grade 12]]</f>
        <v>5</v>
      </c>
      <c r="T6" s="3">
        <f t="shared" si="0"/>
        <v>50</v>
      </c>
    </row>
    <row r="7" spans="1:20" x14ac:dyDescent="0.2">
      <c r="A7" s="11" t="s">
        <v>2</v>
      </c>
      <c r="B7" s="3">
        <v>1</v>
      </c>
      <c r="C7" s="6">
        <v>1</v>
      </c>
      <c r="D7" s="3" t="s">
        <v>43</v>
      </c>
      <c r="E7" s="3">
        <f>Sacramento[[#Totals],[Preschool]]</f>
        <v>0</v>
      </c>
      <c r="F7" s="3">
        <f>Sacramento[[#Totals],[Prekindergarten]]</f>
        <v>0</v>
      </c>
      <c r="G7" s="3">
        <f>Sacramento[[#Totals],[Kindergarten]]</f>
        <v>0</v>
      </c>
      <c r="H7" s="3">
        <f>Sacramento[[#Totals],[Grade 1]]</f>
        <v>0</v>
      </c>
      <c r="I7" s="3">
        <f>Sacramento[[#Totals],[Grade 2]]</f>
        <v>0</v>
      </c>
      <c r="J7" s="3">
        <f>Sacramento[[#Totals],[Grade 3]]</f>
        <v>0</v>
      </c>
      <c r="K7" s="3">
        <f>Sacramento[[#Totals],[Grade 4]]</f>
        <v>0</v>
      </c>
      <c r="L7" s="3">
        <f>Sacramento[[#Totals],[Grade 5]]</f>
        <v>0</v>
      </c>
      <c r="M7" s="3">
        <f>Sacramento[[#Totals],[Grade 6]]</f>
        <v>0</v>
      </c>
      <c r="N7" s="3">
        <f>Sacramento[[#Totals],[Grade 7]]</f>
        <v>0</v>
      </c>
      <c r="O7" s="3">
        <f>Sacramento[[#Totals],[Grade 8]]</f>
        <v>0</v>
      </c>
      <c r="P7" s="3">
        <f>Sacramento[[#Totals],[Grade 9]]</f>
        <v>0</v>
      </c>
      <c r="Q7" s="3">
        <f>Sacramento[[#Totals],[Grade 10]]</f>
        <v>20</v>
      </c>
      <c r="R7" s="3">
        <f>Sacramento[[#Totals],[Grade 11 ]]</f>
        <v>34</v>
      </c>
      <c r="S7" s="3">
        <f>Sacramento[[#Totals],[Grade 12]]</f>
        <v>3</v>
      </c>
      <c r="T7" s="3">
        <f t="shared" si="0"/>
        <v>57</v>
      </c>
    </row>
    <row r="8" spans="1:20" x14ac:dyDescent="0.2">
      <c r="A8" s="11" t="s">
        <v>3</v>
      </c>
      <c r="B8" s="3">
        <v>2</v>
      </c>
      <c r="C8" s="6">
        <v>6</v>
      </c>
      <c r="D8" s="7" t="s">
        <v>59</v>
      </c>
      <c r="E8" s="3">
        <f>SanDiego[[#Totals],[Preschool]]</f>
        <v>0</v>
      </c>
      <c r="F8" s="3">
        <f>SanDiego[[#Totals],[Prekindergarten]]</f>
        <v>0</v>
      </c>
      <c r="G8" s="3">
        <f>SanDiego[[#Totals],[Kindergarten]]</f>
        <v>0</v>
      </c>
      <c r="H8" s="3">
        <f>SanDiego[[#Totals],[Grade 1]]</f>
        <v>10</v>
      </c>
      <c r="I8" s="3">
        <f>SanDiego[[#Totals],[Grade 2]]</f>
        <v>50</v>
      </c>
      <c r="J8" s="3">
        <f>SanDiego[[#Totals],[Grade 3]]</f>
        <v>50</v>
      </c>
      <c r="K8" s="3">
        <f>SanDiego[[#Totals],[Grade 4]]</f>
        <v>50</v>
      </c>
      <c r="L8" s="3">
        <f>SanDiego[[#Totals],[Grade 5]]</f>
        <v>50</v>
      </c>
      <c r="M8" s="3">
        <f>SanDiego[[#Totals],[Grade 6]]</f>
        <v>30</v>
      </c>
      <c r="N8" s="3">
        <f>SanDiego[[#Totals],[Grade 7]]</f>
        <v>20</v>
      </c>
      <c r="O8" s="3">
        <f>SanDiego[[#Totals],[Grade 8]]</f>
        <v>15</v>
      </c>
      <c r="P8" s="3">
        <f>SanDiego[[#Totals],[Grade 9]]</f>
        <v>426</v>
      </c>
      <c r="Q8" s="3">
        <f>SanDiego[[#Totals],[Grade 10]]</f>
        <v>263</v>
      </c>
      <c r="R8" s="3">
        <f>SanDiego[[#Totals],[Grade 11 ]]</f>
        <v>185</v>
      </c>
      <c r="S8" s="3">
        <f>SanDiego[[#Totals],[Grade 12]]</f>
        <v>130</v>
      </c>
      <c r="T8" s="3">
        <f t="shared" si="0"/>
        <v>1279</v>
      </c>
    </row>
    <row r="9" spans="1:20" x14ac:dyDescent="0.2">
      <c r="A9" s="11" t="s">
        <v>17</v>
      </c>
      <c r="B9" s="3">
        <v>1</v>
      </c>
      <c r="C9" s="6">
        <v>1</v>
      </c>
      <c r="D9" s="7" t="s">
        <v>21</v>
      </c>
      <c r="E9" s="3">
        <f>SantaClara[[#Totals],[Preschool]]</f>
        <v>0</v>
      </c>
      <c r="F9" s="3">
        <f>SantaClara[[#Totals],[Prekindergarten]]</f>
        <v>0</v>
      </c>
      <c r="G9" s="3">
        <f>SantaClara[[#Totals],[Kindergarten]]</f>
        <v>0</v>
      </c>
      <c r="H9" s="3">
        <f>SantaClara[[#Totals],[Grade 1]]</f>
        <v>0</v>
      </c>
      <c r="I9" s="3">
        <f>SantaClara[[#Totals],[Grade 2]]</f>
        <v>0</v>
      </c>
      <c r="J9" s="3">
        <f>SantaClara[[#Totals],[Grade 3]]</f>
        <v>0</v>
      </c>
      <c r="K9" s="3">
        <f>SantaClara[[#Totals],[Grade 4]]</f>
        <v>0</v>
      </c>
      <c r="L9" s="3">
        <f>SantaClara[[#Totals],[Grade 5]]</f>
        <v>0</v>
      </c>
      <c r="M9" s="3">
        <f>SantaClara[[#Totals],[Grade 6]]</f>
        <v>0</v>
      </c>
      <c r="N9" s="3">
        <f>SantaClara[[#Totals],[Grade 7]]</f>
        <v>0</v>
      </c>
      <c r="O9" s="3">
        <f>SantaClara[[#Totals],[Grade 8]]</f>
        <v>0</v>
      </c>
      <c r="P9" s="3">
        <f>SantaClara[[#Totals],[Grade 9]]</f>
        <v>54</v>
      </c>
      <c r="Q9" s="3">
        <f>SantaClara[[#Totals],[Grade 10]]</f>
        <v>64</v>
      </c>
      <c r="R9" s="3">
        <f>SantaClara[[#Totals],[Grade 11 ]]</f>
        <v>30</v>
      </c>
      <c r="S9" s="3">
        <f>SantaClara[[#Totals],[Grade 12]]</f>
        <v>9</v>
      </c>
      <c r="T9" s="3">
        <f t="shared" si="0"/>
        <v>157</v>
      </c>
    </row>
    <row r="10" spans="1:20" x14ac:dyDescent="0.2">
      <c r="A10" s="11" t="s">
        <v>60</v>
      </c>
      <c r="B10" s="3">
        <f>SUBTOTAL(109,Table30[Participating Districts Total])</f>
        <v>6</v>
      </c>
      <c r="C10" s="9">
        <f>SUBTOTAL(109,Table30[Participating Schools Total])</f>
        <v>10</v>
      </c>
      <c r="D10" s="4"/>
      <c r="E10" s="4">
        <f>SUBTOTAL(109,Table30[Preschool])</f>
        <v>0</v>
      </c>
      <c r="F10" s="4">
        <f>SUM(Table30[Prekindergarten])</f>
        <v>0</v>
      </c>
      <c r="G10" s="4">
        <f>SUM(Table30[Kindergarten])</f>
        <v>96</v>
      </c>
      <c r="H10" s="4">
        <f>SUBTOTAL(109,Table30[Grade 1])</f>
        <v>110</v>
      </c>
      <c r="I10" s="4">
        <f>SUBTOTAL(109,Table30[Grade 2])</f>
        <v>139</v>
      </c>
      <c r="J10" s="4">
        <f>SUBTOTAL(109,Table30[Grade 3])</f>
        <v>104</v>
      </c>
      <c r="K10" s="4">
        <f>SUM(Table30[Grade 4])</f>
        <v>105</v>
      </c>
      <c r="L10" s="4">
        <f>SUM(Table30[Grade 5])</f>
        <v>104</v>
      </c>
      <c r="M10" s="4">
        <f>SUBTOTAL(109,Table30[Grade 6])</f>
        <v>85</v>
      </c>
      <c r="N10" s="4">
        <f>SUBTOTAL(109,Table30[Grade 7])</f>
        <v>20</v>
      </c>
      <c r="O10" s="4">
        <f>SUBTOTAL(109,Table30[Grade 8])</f>
        <v>15</v>
      </c>
      <c r="P10" s="4">
        <f>SUM(Table30[Grade 9])</f>
        <v>485</v>
      </c>
      <c r="Q10" s="4">
        <f>SUM(Table30[Grade 10])</f>
        <v>367</v>
      </c>
      <c r="R10" s="4">
        <f>SUM(Table30[Grade 11])</f>
        <v>269</v>
      </c>
      <c r="S10" s="4">
        <f>SUM(Table30[Grade 12])</f>
        <v>147</v>
      </c>
      <c r="T10" s="4">
        <f>SUM(Table30[Participant Total])</f>
        <v>2046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zoomScaleNormal="100" workbookViewId="0"/>
  </sheetViews>
  <sheetFormatPr defaultColWidth="9.109375" defaultRowHeight="15" x14ac:dyDescent="0.2"/>
  <cols>
    <col min="1" max="1" width="24.77734375" customWidth="1"/>
    <col min="2" max="2" width="35.33203125" bestFit="1" customWidth="1"/>
    <col min="3" max="3" width="39" customWidth="1"/>
    <col min="4" max="4" width="32.77734375" customWidth="1"/>
    <col min="5" max="5" width="10.77734375" customWidth="1"/>
    <col min="6" max="6" width="15.109375" customWidth="1"/>
    <col min="7" max="7" width="12.6640625" customWidth="1"/>
    <col min="8" max="8" width="8.88671875" customWidth="1"/>
    <col min="9" max="9" width="9.88671875" bestFit="1" customWidth="1"/>
    <col min="10" max="10" width="8.21875" customWidth="1"/>
    <col min="11" max="11" width="7.88671875" customWidth="1"/>
    <col min="12" max="12" width="9.6640625" bestFit="1" customWidth="1"/>
    <col min="13" max="13" width="9.33203125" bestFit="1" customWidth="1"/>
    <col min="14" max="14" width="8.5546875" customWidth="1"/>
    <col min="15" max="15" width="9.109375" bestFit="1" customWidth="1"/>
    <col min="16" max="16" width="8.109375" bestFit="1" customWidth="1"/>
    <col min="17" max="17" width="10.109375" bestFit="1" customWidth="1"/>
    <col min="18" max="18" width="8.88671875" bestFit="1" customWidth="1"/>
    <col min="19" max="19" width="9.21875" customWidth="1"/>
    <col min="20" max="20" width="10.88671875" bestFit="1" customWidth="1"/>
  </cols>
  <sheetData>
    <row r="1" spans="1:20" ht="18" x14ac:dyDescent="0.25">
      <c r="A1" s="38" t="s">
        <v>1</v>
      </c>
    </row>
    <row r="2" spans="1:20" s="5" customFormat="1" ht="30" x14ac:dyDescent="0.2">
      <c r="A2" s="15" t="s">
        <v>8</v>
      </c>
      <c r="B2" s="39" t="s">
        <v>13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30" x14ac:dyDescent="0.2">
      <c r="A3" s="18" t="s">
        <v>18</v>
      </c>
      <c r="B3" s="20" t="s">
        <v>19</v>
      </c>
      <c r="C3" s="20" t="s">
        <v>53</v>
      </c>
      <c r="D3" s="20" t="s">
        <v>21</v>
      </c>
      <c r="E3" s="35">
        <v>0</v>
      </c>
      <c r="F3" s="35">
        <v>0</v>
      </c>
      <c r="G3" s="35">
        <v>96</v>
      </c>
      <c r="H3" s="35">
        <v>100</v>
      </c>
      <c r="I3" s="35">
        <v>89</v>
      </c>
      <c r="J3" s="35">
        <v>54</v>
      </c>
      <c r="K3" s="35">
        <v>55</v>
      </c>
      <c r="L3" s="35">
        <v>54</v>
      </c>
      <c r="M3" s="35">
        <v>55</v>
      </c>
      <c r="N3" s="35">
        <v>0</v>
      </c>
      <c r="O3" s="35">
        <v>0</v>
      </c>
      <c r="P3" s="35">
        <v>0</v>
      </c>
      <c r="Q3" s="35">
        <v>0</v>
      </c>
      <c r="R3" s="35">
        <v>0</v>
      </c>
      <c r="S3" s="35">
        <v>0</v>
      </c>
      <c r="T3" s="37">
        <f>SUM(E3:S3)</f>
        <v>503</v>
      </c>
    </row>
    <row r="4" spans="1:20" x14ac:dyDescent="0.2">
      <c r="A4" s="40" t="s">
        <v>10</v>
      </c>
      <c r="B4" s="41" t="s">
        <v>15</v>
      </c>
      <c r="C4" s="42"/>
      <c r="D4" s="42"/>
      <c r="E4" s="43">
        <f>SUBTOTAL(109,Table2[Preschool])</f>
        <v>0</v>
      </c>
      <c r="F4" s="43">
        <f>SUBTOTAL(109,Table2[Prekindergarten])</f>
        <v>0</v>
      </c>
      <c r="G4" s="43">
        <f>SUBTOTAL(109,Table2[Kindergarten])</f>
        <v>96</v>
      </c>
      <c r="H4" s="43">
        <f>SUBTOTAL(109,Table2[Grade 1])</f>
        <v>100</v>
      </c>
      <c r="I4" s="43">
        <f>SUBTOTAL(109,Table2[Grade 2])</f>
        <v>89</v>
      </c>
      <c r="J4" s="43">
        <f>SUBTOTAL(109,Table2[Grade 3])</f>
        <v>54</v>
      </c>
      <c r="K4" s="43">
        <f>SUBTOTAL(109,Table2[Grade 4])</f>
        <v>55</v>
      </c>
      <c r="L4" s="43">
        <f>SUBTOTAL(109,Table2[Grade 5])</f>
        <v>54</v>
      </c>
      <c r="M4" s="43">
        <f>SUBTOTAL(109,Table2[Grade 6])</f>
        <v>55</v>
      </c>
      <c r="N4" s="43">
        <f>SUBTOTAL(109,Table2[Grade 7])</f>
        <v>0</v>
      </c>
      <c r="O4" s="43">
        <f>SUBTOTAL(109,Table2[Grade 8])</f>
        <v>0</v>
      </c>
      <c r="P4" s="43">
        <f>SUBTOTAL(109,Table2[Grade 9])</f>
        <v>0</v>
      </c>
      <c r="Q4" s="43">
        <f>SUBTOTAL(109,Table2[Grade 10])</f>
        <v>0</v>
      </c>
      <c r="R4" s="43">
        <f>SUBTOTAL(109,Table2[[Grade 11 ]])</f>
        <v>0</v>
      </c>
      <c r="S4" s="43">
        <f>SUBTOTAL(109,Table2[Grade 12])</f>
        <v>0</v>
      </c>
      <c r="T4" s="44">
        <f>SUBTOTAL(109,Table2[Total Seals per LEA])</f>
        <v>503</v>
      </c>
    </row>
  </sheetData>
  <sortState xmlns:xlrd2="http://schemas.microsoft.com/office/spreadsheetml/2017/richdata2" ref="A2:Z8">
    <sortCondition ref="A2: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"/>
  <sheetViews>
    <sheetView zoomScaleNormal="100" workbookViewId="0"/>
  </sheetViews>
  <sheetFormatPr defaultRowHeight="15" x14ac:dyDescent="0.2"/>
  <cols>
    <col min="1" max="1" width="22.109375" style="5" customWidth="1"/>
    <col min="2" max="2" width="36.88671875" style="5" customWidth="1"/>
    <col min="3" max="3" width="33" style="5" customWidth="1"/>
    <col min="4" max="4" width="25.44140625" customWidth="1"/>
    <col min="5" max="5" width="10.88671875" customWidth="1"/>
    <col min="6" max="6" width="16.6640625" customWidth="1"/>
    <col min="7" max="7" width="12.88671875" customWidth="1"/>
    <col min="8" max="9" width="8.109375" customWidth="1"/>
    <col min="10" max="10" width="8" customWidth="1"/>
    <col min="11" max="11" width="7.88671875" customWidth="1"/>
    <col min="12" max="12" width="8" customWidth="1"/>
    <col min="13" max="13" width="7.6640625" customWidth="1"/>
    <col min="14" max="14" width="9.109375" bestFit="1" customWidth="1"/>
    <col min="15" max="15" width="8.109375" bestFit="1" customWidth="1"/>
    <col min="16" max="16" width="9.21875" customWidth="1"/>
    <col min="17" max="17" width="9.109375" bestFit="1" customWidth="1"/>
    <col min="18" max="18" width="9.33203125" customWidth="1"/>
    <col min="19" max="19" width="7.6640625" bestFit="1" customWidth="1"/>
  </cols>
  <sheetData>
    <row r="1" spans="1:20" ht="18" x14ac:dyDescent="0.25">
      <c r="A1" s="14" t="s">
        <v>0</v>
      </c>
    </row>
    <row r="2" spans="1:20" ht="45" x14ac:dyDescent="0.2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102" customHeight="1" x14ac:dyDescent="0.2">
      <c r="A3" s="18" t="s">
        <v>14</v>
      </c>
      <c r="B3" s="29" t="s">
        <v>38</v>
      </c>
      <c r="C3" s="29" t="s">
        <v>54</v>
      </c>
      <c r="D3" s="29" t="s">
        <v>43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5</v>
      </c>
      <c r="Q3" s="35">
        <v>20</v>
      </c>
      <c r="R3" s="35">
        <v>20</v>
      </c>
      <c r="S3" s="35">
        <v>5</v>
      </c>
      <c r="T3" s="37">
        <f>SUM(E3:S3)</f>
        <v>50</v>
      </c>
    </row>
    <row r="4" spans="1:20" x14ac:dyDescent="0.2">
      <c r="A4" s="24" t="s">
        <v>10</v>
      </c>
      <c r="B4" s="25" t="s">
        <v>15</v>
      </c>
      <c r="C4" s="26"/>
      <c r="D4" s="26"/>
      <c r="E4" s="27">
        <f>SUBTOTAL(109,LosAngeles[Preschool])</f>
        <v>0</v>
      </c>
      <c r="F4" s="27">
        <f>SUBTOTAL(109,LosAngeles[Prekindergarten])</f>
        <v>0</v>
      </c>
      <c r="G4" s="27">
        <f>SUBTOTAL(109,LosAngeles[Kindergarten])</f>
        <v>0</v>
      </c>
      <c r="H4" s="27">
        <f>SUBTOTAL(109,LosAngeles[Grade 1])</f>
        <v>0</v>
      </c>
      <c r="I4" s="27">
        <f>SUBTOTAL(109,LosAngeles[Grade 2])</f>
        <v>0</v>
      </c>
      <c r="J4" s="27">
        <f>SUBTOTAL(109,LosAngeles[Grade 3])</f>
        <v>0</v>
      </c>
      <c r="K4" s="27">
        <f>SUBTOTAL(109,LosAngeles[Grade 4])</f>
        <v>0</v>
      </c>
      <c r="L4" s="27">
        <f>SUBTOTAL(109,LosAngeles[Grade 5])</f>
        <v>0</v>
      </c>
      <c r="M4" s="27">
        <f>SUBTOTAL(109,LosAngeles[Grade 6])</f>
        <v>0</v>
      </c>
      <c r="N4" s="27">
        <f>SUBTOTAL(109,LosAngeles[Grade 7])</f>
        <v>0</v>
      </c>
      <c r="O4" s="27">
        <f>SUBTOTAL(109,LosAngeles[Grade 8])</f>
        <v>0</v>
      </c>
      <c r="P4" s="27">
        <f>SUBTOTAL(109,LosAngeles[Grade 9])</f>
        <v>5</v>
      </c>
      <c r="Q4" s="27">
        <f>SUBTOTAL(109,LosAngeles[Grade 10])</f>
        <v>20</v>
      </c>
      <c r="R4" s="27">
        <f>SUBTOTAL(109,LosAngeles[[Grade 11 ]])</f>
        <v>20</v>
      </c>
      <c r="S4" s="27">
        <f>SUBTOTAL(109,LosAngeles[Grade 12])</f>
        <v>5</v>
      </c>
      <c r="T4" s="28">
        <f>SUBTOTAL(109,LosAngeles[Total Seals per LEA])</f>
        <v>50</v>
      </c>
    </row>
  </sheetData>
  <sortState xmlns:xlrd2="http://schemas.microsoft.com/office/spreadsheetml/2017/richdata2" ref="A2:AY29">
    <sortCondition ref="A2:A29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T4"/>
  <sheetViews>
    <sheetView zoomScaleNormal="100" workbookViewId="0"/>
  </sheetViews>
  <sheetFormatPr defaultRowHeight="15" x14ac:dyDescent="0.2"/>
  <cols>
    <col min="1" max="1" width="29.109375" customWidth="1"/>
    <col min="2" max="2" width="40.109375" bestFit="1" customWidth="1"/>
    <col min="3" max="4" width="40.109375" customWidth="1"/>
    <col min="5" max="5" width="11.88671875" customWidth="1"/>
    <col min="6" max="6" width="15.33203125" customWidth="1"/>
    <col min="7" max="7" width="13.21875" customWidth="1"/>
    <col min="8" max="8" width="8.33203125" customWidth="1"/>
    <col min="9" max="9" width="8.5546875" customWidth="1"/>
    <col min="10" max="10" width="8.33203125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8.77734375" customWidth="1"/>
    <col min="15" max="15" width="9.109375" bestFit="1" customWidth="1"/>
    <col min="16" max="16" width="9" customWidth="1"/>
    <col min="17" max="17" width="11.109375" bestFit="1" customWidth="1"/>
    <col min="18" max="18" width="10.44140625" customWidth="1"/>
    <col min="19" max="19" width="11.88671875" bestFit="1" customWidth="1"/>
    <col min="20" max="20" width="10.88671875" bestFit="1" customWidth="1"/>
  </cols>
  <sheetData>
    <row r="1" spans="1:20" ht="18" x14ac:dyDescent="0.25">
      <c r="A1" s="14" t="s">
        <v>2</v>
      </c>
    </row>
    <row r="2" spans="1:20" ht="30" x14ac:dyDescent="0.2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x14ac:dyDescent="0.2">
      <c r="A3" s="34" t="s">
        <v>41</v>
      </c>
      <c r="B3" s="35" t="s">
        <v>42</v>
      </c>
      <c r="C3" s="29" t="s">
        <v>55</v>
      </c>
      <c r="D3" s="35" t="s">
        <v>43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20</v>
      </c>
      <c r="R3" s="22">
        <v>34</v>
      </c>
      <c r="S3" s="22">
        <v>3</v>
      </c>
      <c r="T3" s="30">
        <f>SUM(E3:S3)</f>
        <v>57</v>
      </c>
    </row>
    <row r="4" spans="1:20" x14ac:dyDescent="0.2">
      <c r="A4" s="31" t="s">
        <v>10</v>
      </c>
      <c r="B4" s="25" t="s">
        <v>15</v>
      </c>
      <c r="C4" s="36"/>
      <c r="D4" s="26"/>
      <c r="E4" s="27">
        <f>SUBTOTAL(109,Sacramento[Preschool])</f>
        <v>0</v>
      </c>
      <c r="F4" s="27">
        <f>SUBTOTAL(109,Sacramento[Prekindergarten])</f>
        <v>0</v>
      </c>
      <c r="G4" s="27">
        <f>SUBTOTAL(109,Sacramento[Kindergarten])</f>
        <v>0</v>
      </c>
      <c r="H4" s="27">
        <f>SUBTOTAL(109,Sacramento[Grade 1])</f>
        <v>0</v>
      </c>
      <c r="I4" s="27">
        <f>SUBTOTAL(109,Sacramento[Grade 2])</f>
        <v>0</v>
      </c>
      <c r="J4" s="27">
        <f>SUBTOTAL(109,Sacramento[Grade 3])</f>
        <v>0</v>
      </c>
      <c r="K4" s="27">
        <f>SUBTOTAL(109,Sacramento[Grade 4])</f>
        <v>0</v>
      </c>
      <c r="L4" s="27">
        <f>SUBTOTAL(109,Sacramento[Grade 5])</f>
        <v>0</v>
      </c>
      <c r="M4" s="27">
        <f>SUBTOTAL(109,Sacramento[Grade 6])</f>
        <v>0</v>
      </c>
      <c r="N4" s="27">
        <f>SUBTOTAL(109,Sacramento[Grade 7])</f>
        <v>0</v>
      </c>
      <c r="O4" s="27">
        <f>SUBTOTAL(109,Sacramento[Grade 8])</f>
        <v>0</v>
      </c>
      <c r="P4" s="27">
        <f>SUBTOTAL(109,Sacramento[Grade 9])</f>
        <v>0</v>
      </c>
      <c r="Q4" s="27">
        <f>SUBTOTAL(109,Sacramento[Grade 10])</f>
        <v>20</v>
      </c>
      <c r="R4" s="27">
        <f>SUBTOTAL(109,Sacramento[[Grade 11 ]])</f>
        <v>34</v>
      </c>
      <c r="S4" s="27">
        <f>SUBTOTAL(109,Sacramento[Grade 12])</f>
        <v>3</v>
      </c>
      <c r="T4" s="28">
        <f>SUBTOTAL(109,Sacramento[Total Seals per LEA])</f>
        <v>57</v>
      </c>
    </row>
  </sheetData>
  <conditionalFormatting sqref="C1:D1 A1:B2">
    <cfRule type="duplicateValues" dxfId="4" priority="3"/>
  </conditionalFormatting>
  <conditionalFormatting sqref="C2:D2">
    <cfRule type="duplicateValues" dxfId="3" priority="6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T5"/>
  <sheetViews>
    <sheetView zoomScaleNormal="100" workbookViewId="0"/>
  </sheetViews>
  <sheetFormatPr defaultRowHeight="15" x14ac:dyDescent="0.2"/>
  <cols>
    <col min="1" max="1" width="23.6640625" bestFit="1" customWidth="1"/>
    <col min="2" max="2" width="41.109375" bestFit="1" customWidth="1"/>
    <col min="3" max="4" width="41.109375" customWidth="1"/>
    <col min="5" max="5" width="10.33203125" customWidth="1"/>
    <col min="6" max="6" width="15.6640625" customWidth="1"/>
    <col min="7" max="7" width="12.77734375" customWidth="1"/>
    <col min="8" max="8" width="9.44140625" bestFit="1" customWidth="1"/>
    <col min="9" max="9" width="9.88671875" bestFit="1" customWidth="1"/>
    <col min="10" max="10" width="10.6640625" bestFit="1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9.21875" customWidth="1"/>
    <col min="15" max="15" width="9.109375" bestFit="1" customWidth="1"/>
    <col min="16" max="16" width="8.109375" bestFit="1" customWidth="1"/>
    <col min="17" max="17" width="11.109375" bestFit="1" customWidth="1"/>
    <col min="18" max="18" width="9.109375" bestFit="1" customWidth="1"/>
    <col min="19" max="19" width="11.88671875" bestFit="1" customWidth="1"/>
    <col min="20" max="20" width="10.88671875" bestFit="1" customWidth="1"/>
  </cols>
  <sheetData>
    <row r="1" spans="1:20" ht="18" x14ac:dyDescent="0.25">
      <c r="A1" s="14" t="s">
        <v>3</v>
      </c>
    </row>
    <row r="2" spans="1:20" ht="30" x14ac:dyDescent="0.2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51.75" customHeight="1" x14ac:dyDescent="0.2">
      <c r="A3" s="18" t="s">
        <v>58</v>
      </c>
      <c r="B3" s="29" t="s">
        <v>45</v>
      </c>
      <c r="C3" s="29" t="s">
        <v>54</v>
      </c>
      <c r="D3" s="29" t="s">
        <v>48</v>
      </c>
      <c r="E3" s="22">
        <v>0</v>
      </c>
      <c r="F3" s="22">
        <v>0</v>
      </c>
      <c r="G3" s="22">
        <v>0</v>
      </c>
      <c r="H3" s="22">
        <v>10</v>
      </c>
      <c r="I3" s="22">
        <v>50</v>
      </c>
      <c r="J3" s="22">
        <v>50</v>
      </c>
      <c r="K3" s="22">
        <v>50</v>
      </c>
      <c r="L3" s="22">
        <v>50</v>
      </c>
      <c r="M3" s="22">
        <v>30</v>
      </c>
      <c r="N3" s="22">
        <v>20</v>
      </c>
      <c r="O3" s="22">
        <v>15</v>
      </c>
      <c r="P3" s="22">
        <v>0</v>
      </c>
      <c r="Q3" s="22">
        <v>0</v>
      </c>
      <c r="R3" s="22">
        <v>0</v>
      </c>
      <c r="S3" s="22">
        <v>0</v>
      </c>
      <c r="T3" s="30">
        <f>SUM(E3:S3)</f>
        <v>275</v>
      </c>
    </row>
    <row r="4" spans="1:20" ht="69.75" customHeight="1" x14ac:dyDescent="0.2">
      <c r="A4" s="18" t="s">
        <v>44</v>
      </c>
      <c r="B4" s="29" t="s">
        <v>46</v>
      </c>
      <c r="C4" s="29" t="s">
        <v>56</v>
      </c>
      <c r="D4" s="29" t="s">
        <v>49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426</v>
      </c>
      <c r="Q4" s="22">
        <v>263</v>
      </c>
      <c r="R4" s="22">
        <v>185</v>
      </c>
      <c r="S4" s="22">
        <v>130</v>
      </c>
      <c r="T4" s="30">
        <f>SUM(E4:S4)</f>
        <v>1004</v>
      </c>
    </row>
    <row r="5" spans="1:20" x14ac:dyDescent="0.2">
      <c r="A5" s="31" t="s">
        <v>11</v>
      </c>
      <c r="B5" s="25" t="s">
        <v>47</v>
      </c>
      <c r="C5" s="32"/>
      <c r="D5" s="33"/>
      <c r="E5" s="27">
        <f>SUBTOTAL(109,SanDiego[Preschool])</f>
        <v>0</v>
      </c>
      <c r="F5" s="27">
        <f>SUBTOTAL(109,SanDiego[Prekindergarten])</f>
        <v>0</v>
      </c>
      <c r="G5" s="27">
        <f>SUBTOTAL(109,SanDiego[Kindergarten])</f>
        <v>0</v>
      </c>
      <c r="H5" s="27">
        <f>SUBTOTAL(109,SanDiego[Grade 1])</f>
        <v>10</v>
      </c>
      <c r="I5" s="27">
        <f>SUBTOTAL(109,SanDiego[Grade 2])</f>
        <v>50</v>
      </c>
      <c r="J5" s="27">
        <f>SUBTOTAL(109,SanDiego[Grade 3])</f>
        <v>50</v>
      </c>
      <c r="K5" s="27">
        <f>SUBTOTAL(109,SanDiego[Grade 4])</f>
        <v>50</v>
      </c>
      <c r="L5" s="27">
        <f>SUBTOTAL(109,SanDiego[Grade 5])</f>
        <v>50</v>
      </c>
      <c r="M5" s="27">
        <f>SUBTOTAL(109,SanDiego[Grade 6])</f>
        <v>30</v>
      </c>
      <c r="N5" s="27">
        <f>SUBTOTAL(109,SanDiego[Grade 7])</f>
        <v>20</v>
      </c>
      <c r="O5" s="27">
        <f>SUBTOTAL(109,SanDiego[Grade 8])</f>
        <v>15</v>
      </c>
      <c r="P5" s="27">
        <f>SUBTOTAL(109,SanDiego[Grade 9])</f>
        <v>426</v>
      </c>
      <c r="Q5" s="27">
        <f>SUBTOTAL(109,SanDiego[Grade 10])</f>
        <v>263</v>
      </c>
      <c r="R5" s="27">
        <f>SUBTOTAL(109,SanDiego[[Grade 11 ]])</f>
        <v>185</v>
      </c>
      <c r="S5" s="27">
        <f>SUBTOTAL(109,SanDiego[Grade 12])</f>
        <v>130</v>
      </c>
      <c r="T5" s="28">
        <f>SUBTOTAL(109,SanDiego[Total Seals per LEA])</f>
        <v>1279</v>
      </c>
    </row>
  </sheetData>
  <conditionalFormatting sqref="C1:D1 A1:B2">
    <cfRule type="duplicateValues" dxfId="2" priority="8"/>
  </conditionalFormatting>
  <conditionalFormatting sqref="C2:D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T4"/>
  <sheetViews>
    <sheetView zoomScaleNormal="100" workbookViewId="0"/>
  </sheetViews>
  <sheetFormatPr defaultRowHeight="15" x14ac:dyDescent="0.2"/>
  <cols>
    <col min="1" max="1" width="24.77734375" style="5" bestFit="1" customWidth="1"/>
    <col min="2" max="2" width="37.5546875" bestFit="1" customWidth="1"/>
    <col min="3" max="4" width="37.5546875" customWidth="1"/>
    <col min="5" max="5" width="10.33203125" customWidth="1"/>
    <col min="6" max="6" width="15.33203125" customWidth="1"/>
    <col min="7" max="7" width="13.109375" customWidth="1"/>
    <col min="8" max="8" width="9.44140625" bestFit="1" customWidth="1"/>
    <col min="9" max="9" width="9.88671875" bestFit="1" customWidth="1"/>
    <col min="10" max="10" width="10.6640625" bestFit="1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8.6640625" customWidth="1"/>
    <col min="15" max="15" width="10" customWidth="1"/>
    <col min="16" max="16" width="8.88671875" customWidth="1"/>
    <col min="17" max="17" width="11.109375" bestFit="1" customWidth="1"/>
    <col min="18" max="18" width="9.109375" bestFit="1" customWidth="1"/>
    <col min="19" max="19" width="11.88671875" bestFit="1" customWidth="1"/>
    <col min="20" max="20" width="10.88671875" bestFit="1" customWidth="1"/>
  </cols>
  <sheetData>
    <row r="1" spans="1:20" ht="18" x14ac:dyDescent="0.25">
      <c r="A1" s="14" t="s">
        <v>17</v>
      </c>
    </row>
    <row r="2" spans="1:20" ht="30" x14ac:dyDescent="0.2">
      <c r="A2" s="15" t="s">
        <v>8</v>
      </c>
      <c r="B2" s="16" t="s">
        <v>9</v>
      </c>
      <c r="C2" s="16" t="s">
        <v>39</v>
      </c>
      <c r="D2" s="16" t="s">
        <v>20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16" t="s">
        <v>28</v>
      </c>
      <c r="L2" s="16" t="s">
        <v>29</v>
      </c>
      <c r="M2" s="16" t="s">
        <v>30</v>
      </c>
      <c r="N2" s="16" t="s">
        <v>31</v>
      </c>
      <c r="O2" s="16" t="s">
        <v>32</v>
      </c>
      <c r="P2" s="16" t="s">
        <v>33</v>
      </c>
      <c r="Q2" s="16" t="s">
        <v>34</v>
      </c>
      <c r="R2" s="16" t="s">
        <v>35</v>
      </c>
      <c r="S2" s="16" t="s">
        <v>36</v>
      </c>
      <c r="T2" s="17" t="s">
        <v>12</v>
      </c>
    </row>
    <row r="3" spans="1:20" ht="72.75" customHeight="1" x14ac:dyDescent="0.2">
      <c r="A3" s="18" t="s">
        <v>50</v>
      </c>
      <c r="B3" s="19" t="s">
        <v>51</v>
      </c>
      <c r="C3" s="20" t="s">
        <v>54</v>
      </c>
      <c r="D3" s="20" t="s">
        <v>52</v>
      </c>
      <c r="E3" s="21">
        <v>0</v>
      </c>
      <c r="F3" s="21">
        <v>0</v>
      </c>
      <c r="G3" s="21">
        <v>0</v>
      </c>
      <c r="H3" s="22">
        <v>0</v>
      </c>
      <c r="I3" s="22">
        <v>0</v>
      </c>
      <c r="J3" s="22">
        <v>0</v>
      </c>
      <c r="K3" s="21">
        <v>0</v>
      </c>
      <c r="L3" s="21">
        <v>0</v>
      </c>
      <c r="M3" s="22">
        <v>0</v>
      </c>
      <c r="N3" s="22">
        <v>0</v>
      </c>
      <c r="O3" s="21">
        <v>0</v>
      </c>
      <c r="P3" s="21">
        <v>54</v>
      </c>
      <c r="Q3" s="21">
        <v>64</v>
      </c>
      <c r="R3" s="21">
        <v>30</v>
      </c>
      <c r="S3" s="21">
        <v>9</v>
      </c>
      <c r="T3" s="23">
        <f>SUM(E3:S3)</f>
        <v>157</v>
      </c>
    </row>
    <row r="4" spans="1:20" x14ac:dyDescent="0.2">
      <c r="A4" s="24" t="s">
        <v>10</v>
      </c>
      <c r="B4" s="25" t="s">
        <v>15</v>
      </c>
      <c r="C4" s="26"/>
      <c r="D4" s="26"/>
      <c r="E4" s="27">
        <f>SUBTOTAL(109,SantaClara[Preschool])</f>
        <v>0</v>
      </c>
      <c r="F4" s="27">
        <f>SUBTOTAL(109,SantaClara[Prekindergarten])</f>
        <v>0</v>
      </c>
      <c r="G4" s="27">
        <f>SUBTOTAL(109,SantaClara[Kindergarten])</f>
        <v>0</v>
      </c>
      <c r="H4" s="27">
        <f>SUBTOTAL(109,SantaClara[Grade 1])</f>
        <v>0</v>
      </c>
      <c r="I4" s="27">
        <f>SUBTOTAL(109,SantaClara[Grade 2])</f>
        <v>0</v>
      </c>
      <c r="J4" s="27">
        <f>SUBTOTAL(109,SantaClara[Grade 3])</f>
        <v>0</v>
      </c>
      <c r="K4" s="27">
        <f>SUBTOTAL(109,SantaClara[Grade 4])</f>
        <v>0</v>
      </c>
      <c r="L4" s="27">
        <f>SUBTOTAL(109,SantaClara[Grade 5])</f>
        <v>0</v>
      </c>
      <c r="M4" s="27">
        <f>SUBTOTAL(109,SantaClara[Grade 6])</f>
        <v>0</v>
      </c>
      <c r="N4" s="27">
        <f>SUBTOTAL(109,SantaClara[Grade 7])</f>
        <v>0</v>
      </c>
      <c r="O4" s="27">
        <f>SUBTOTAL(109,SantaClara[Grade 8])</f>
        <v>0</v>
      </c>
      <c r="P4" s="27">
        <f>SUBTOTAL(109,SantaClara[Grade 9])</f>
        <v>54</v>
      </c>
      <c r="Q4" s="27">
        <f>SUBTOTAL(109,SantaClara[Grade 10])</f>
        <v>64</v>
      </c>
      <c r="R4" s="27">
        <f>SUBTOTAL(109,SantaClara[[Grade 11 ]])</f>
        <v>30</v>
      </c>
      <c r="S4" s="27">
        <f>SUBTOTAL(109,SantaClara[Grade 12])</f>
        <v>9</v>
      </c>
      <c r="T4" s="28">
        <f>SUBTOTAL(109,SantaClara[Total Seals per LEA])</f>
        <v>157</v>
      </c>
    </row>
  </sheetData>
  <conditionalFormatting sqref="C2:D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County Totals</vt:lpstr>
      <vt:lpstr>Alameda</vt:lpstr>
      <vt:lpstr>Los Angeles</vt:lpstr>
      <vt:lpstr>Sacramento</vt:lpstr>
      <vt:lpstr>San Diego</vt:lpstr>
      <vt:lpstr>San Mateo</vt:lpstr>
      <vt:lpstr>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WL Reading Challenge 2023 - Resources (CA Dept of Education)</dc:title>
  <dc:subject>This spreadsheet provides county, district, and school participation information and language totals for the 2023 World Language (WL) Reading Challenge.</dc:subject>
  <dc:creator>Niki Niknia</dc:creator>
  <cp:lastModifiedBy>Jennifer Cordova</cp:lastModifiedBy>
  <dcterms:created xsi:type="dcterms:W3CDTF">2019-08-12T22:55:56Z</dcterms:created>
  <dcterms:modified xsi:type="dcterms:W3CDTF">2023-04-21T22:56:11Z</dcterms:modified>
</cp:coreProperties>
</file>